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hidePivotFieldList="1" defaultThemeVersion="124226"/>
  <mc:AlternateContent xmlns:mc="http://schemas.openxmlformats.org/markup-compatibility/2006">
    <mc:Choice Requires="x15">
      <x15ac:absPath xmlns:x15ac="http://schemas.microsoft.com/office/spreadsheetml/2010/11/ac" url="C:\temp\SA_Guidance\SA_Guidance\superstructure\"/>
    </mc:Choice>
  </mc:AlternateContent>
  <bookViews>
    <workbookView xWindow="0" yWindow="0" windowWidth="19800" windowHeight="11340" tabRatio="872"/>
  </bookViews>
  <sheets>
    <sheet name="DRAFT" sheetId="41" r:id="rId1"/>
    <sheet name="Step 1 - Study Scope" sheetId="3" r:id="rId2"/>
    <sheet name="Step 2 - LCI" sheetId="40" r:id="rId3"/>
    <sheet name="Step 3 - LCIA" sheetId="29" r:id="rId4"/>
    <sheet name="Step 4 - LCCA" sheetId="30" r:id="rId5"/>
    <sheet name="Step 5 - Example Results" sheetId="31" r:id="rId6"/>
  </sheets>
  <definedNames>
    <definedName name="_xlnm._FilterDatabase" localSheetId="2" hidden="1">'Step 2 - LCI'!$B$5:$V$122</definedName>
    <definedName name="_xlnm._FilterDatabase" localSheetId="3" hidden="1">'Step 3 - LCIA'!$B$5:$AY$122</definedName>
    <definedName name="_xlnm._FilterDatabase" localSheetId="4" hidden="1">'Step 4 - LCCA'!$A$5:$CF$122</definedName>
  </definedNames>
  <calcPr calcId="171027"/>
  <pivotCaches>
    <pivotCache cacheId="0" r:id="rId7"/>
  </pivotCaches>
</workbook>
</file>

<file path=xl/calcChain.xml><?xml version="1.0" encoding="utf-8"?>
<calcChain xmlns="http://schemas.openxmlformats.org/spreadsheetml/2006/main">
  <c r="AG122" i="30" l="1"/>
  <c r="AH122" i="30"/>
  <c r="BS122" i="29"/>
  <c r="BR122" i="29"/>
  <c r="BQ122" i="29"/>
  <c r="BP122" i="29"/>
  <c r="BO122" i="29"/>
  <c r="BN122" i="29"/>
  <c r="BM122" i="29"/>
  <c r="BL122" i="29"/>
  <c r="BK122" i="29"/>
  <c r="BJ122" i="29"/>
  <c r="BI122" i="29"/>
  <c r="BH122" i="29"/>
  <c r="BG122" i="29"/>
  <c r="BF122" i="29"/>
  <c r="BE122" i="29"/>
  <c r="BD122" i="29"/>
  <c r="BC122" i="29"/>
  <c r="BB122" i="29"/>
  <c r="BA122" i="29"/>
  <c r="AZ122" i="29"/>
  <c r="AC122" i="30" l="1"/>
  <c r="AC121" i="30"/>
  <c r="AC120" i="30"/>
  <c r="AC119" i="30"/>
  <c r="AC118" i="30"/>
  <c r="AC117" i="30"/>
  <c r="AE117" i="30" s="1"/>
  <c r="AC116" i="30"/>
  <c r="AE116" i="30" s="1"/>
  <c r="AC115" i="30"/>
  <c r="AE115" i="30" s="1"/>
  <c r="AC114" i="30"/>
  <c r="AC113" i="30"/>
  <c r="AC112" i="30"/>
  <c r="AC111" i="30"/>
  <c r="AC110" i="30"/>
  <c r="AC109" i="30"/>
  <c r="AE109" i="30" s="1"/>
  <c r="AC108" i="30"/>
  <c r="AE108" i="30" s="1"/>
  <c r="AC107" i="30"/>
  <c r="AE107" i="30" s="1"/>
  <c r="AC106" i="30"/>
  <c r="AC105" i="30"/>
  <c r="AC104" i="30"/>
  <c r="AC103" i="30"/>
  <c r="AC102" i="30"/>
  <c r="AC101" i="30"/>
  <c r="AE101" i="30" s="1"/>
  <c r="AC100" i="30"/>
  <c r="AE100" i="30" s="1"/>
  <c r="AC99" i="30"/>
  <c r="AE99" i="30" s="1"/>
  <c r="AC98" i="30"/>
  <c r="AC97" i="30"/>
  <c r="AC96" i="30"/>
  <c r="AC95" i="30"/>
  <c r="AC94" i="30"/>
  <c r="AC93" i="30"/>
  <c r="AE93" i="30" s="1"/>
  <c r="AC92" i="30"/>
  <c r="AE92" i="30" s="1"/>
  <c r="AC91" i="30"/>
  <c r="AE91" i="30" s="1"/>
  <c r="AC90" i="30"/>
  <c r="AC89" i="30"/>
  <c r="AC88" i="30"/>
  <c r="AC87" i="30"/>
  <c r="AC86" i="30"/>
  <c r="AC85" i="30"/>
  <c r="AE85" i="30" s="1"/>
  <c r="AC84" i="30"/>
  <c r="AC83" i="30"/>
  <c r="AE83" i="30" s="1"/>
  <c r="AC82" i="30"/>
  <c r="AC81" i="30"/>
  <c r="AC80" i="30"/>
  <c r="AC79" i="30"/>
  <c r="AC78" i="30"/>
  <c r="AC77" i="30"/>
  <c r="AE77" i="30" s="1"/>
  <c r="AC76" i="30"/>
  <c r="AE76" i="30" s="1"/>
  <c r="AC75" i="30"/>
  <c r="AE75" i="30" s="1"/>
  <c r="AC74" i="30"/>
  <c r="AC73" i="30"/>
  <c r="AC72" i="30"/>
  <c r="AC71" i="30"/>
  <c r="AC70" i="30"/>
  <c r="AC69" i="30"/>
  <c r="AE69" i="30" s="1"/>
  <c r="AC68" i="30"/>
  <c r="AE68" i="30" s="1"/>
  <c r="AC67" i="30"/>
  <c r="AE67" i="30" s="1"/>
  <c r="AC66" i="30"/>
  <c r="AC65" i="30"/>
  <c r="AC64" i="30"/>
  <c r="AC63" i="30"/>
  <c r="AC62" i="30"/>
  <c r="AC61" i="30"/>
  <c r="AE61" i="30" s="1"/>
  <c r="AC60" i="30"/>
  <c r="AE60" i="30" s="1"/>
  <c r="AC59" i="30"/>
  <c r="AE59" i="30" s="1"/>
  <c r="AC58" i="30"/>
  <c r="AC57" i="30"/>
  <c r="AC56" i="30"/>
  <c r="AC55" i="30"/>
  <c r="AC54" i="30"/>
  <c r="AC53" i="30"/>
  <c r="AE53" i="30" s="1"/>
  <c r="AC52" i="30"/>
  <c r="AE52" i="30" s="1"/>
  <c r="AC51" i="30"/>
  <c r="AE51" i="30" s="1"/>
  <c r="AC50" i="30"/>
  <c r="AC49" i="30"/>
  <c r="AC48" i="30"/>
  <c r="AC47" i="30"/>
  <c r="AC46" i="30"/>
  <c r="AC45" i="30"/>
  <c r="AE45" i="30" s="1"/>
  <c r="AC44" i="30"/>
  <c r="AE44" i="30" s="1"/>
  <c r="AC43" i="30"/>
  <c r="AE43" i="30" s="1"/>
  <c r="AC42" i="30"/>
  <c r="AC41" i="30"/>
  <c r="AC40" i="30"/>
  <c r="AC39" i="30"/>
  <c r="AC38" i="30"/>
  <c r="AC37" i="30"/>
  <c r="AE37" i="30" s="1"/>
  <c r="AC36" i="30"/>
  <c r="AE36" i="30" s="1"/>
  <c r="AC35" i="30"/>
  <c r="AE35" i="30" s="1"/>
  <c r="AC34" i="30"/>
  <c r="AC33" i="30"/>
  <c r="AC32" i="30"/>
  <c r="AC31" i="30"/>
  <c r="AC30" i="30"/>
  <c r="AC29" i="30"/>
  <c r="AE29" i="30" s="1"/>
  <c r="AC28" i="30"/>
  <c r="AE28" i="30" s="1"/>
  <c r="AC27" i="30"/>
  <c r="AE27" i="30" s="1"/>
  <c r="AC26" i="30"/>
  <c r="AC25" i="30"/>
  <c r="AC24" i="30"/>
  <c r="AC23" i="30"/>
  <c r="AC22" i="30"/>
  <c r="AC21" i="30"/>
  <c r="AE21" i="30" s="1"/>
  <c r="AC20" i="30"/>
  <c r="AC19" i="30"/>
  <c r="AE19" i="30" s="1"/>
  <c r="AC18" i="30"/>
  <c r="AC17" i="30"/>
  <c r="AE17" i="30" s="1"/>
  <c r="AC16" i="30"/>
  <c r="AC15" i="30"/>
  <c r="AC14" i="30"/>
  <c r="AC13" i="30"/>
  <c r="AE13" i="30" s="1"/>
  <c r="AC12" i="30"/>
  <c r="AE12" i="30" s="1"/>
  <c r="AC11" i="30"/>
  <c r="AE11" i="30" s="1"/>
  <c r="AC10" i="30"/>
  <c r="AC9" i="30"/>
  <c r="AC8" i="30"/>
  <c r="AC7" i="30"/>
  <c r="AC6" i="30"/>
  <c r="AE121" i="30"/>
  <c r="AE120" i="30"/>
  <c r="AE119" i="30"/>
  <c r="AE118" i="30"/>
  <c r="AE114" i="30"/>
  <c r="AE113" i="30"/>
  <c r="AE112" i="30"/>
  <c r="AE111" i="30"/>
  <c r="AE110" i="30"/>
  <c r="AE106" i="30"/>
  <c r="AE105" i="30"/>
  <c r="AE104" i="30"/>
  <c r="AE103" i="30"/>
  <c r="AE102" i="30"/>
  <c r="AE98" i="30"/>
  <c r="AE97" i="30"/>
  <c r="AE96" i="30"/>
  <c r="AE95" i="30"/>
  <c r="AE94" i="30"/>
  <c r="AE90" i="30"/>
  <c r="AE89" i="30"/>
  <c r="AE88" i="30"/>
  <c r="AE87" i="30"/>
  <c r="AE86" i="30"/>
  <c r="AE84" i="30"/>
  <c r="AE82" i="30"/>
  <c r="AE81" i="30"/>
  <c r="AE80" i="30"/>
  <c r="AE79" i="30"/>
  <c r="AE78" i="30"/>
  <c r="AE74" i="30"/>
  <c r="AE73" i="30"/>
  <c r="AE72" i="30"/>
  <c r="AE71" i="30"/>
  <c r="AE70" i="30"/>
  <c r="AE66" i="30"/>
  <c r="AE65" i="30"/>
  <c r="AE64" i="30"/>
  <c r="AE63" i="30"/>
  <c r="AE62" i="30"/>
  <c r="AE58" i="30"/>
  <c r="AE57" i="30"/>
  <c r="AE56" i="30"/>
  <c r="AE55" i="30"/>
  <c r="AE54" i="30"/>
  <c r="AE50" i="30"/>
  <c r="AE49" i="30"/>
  <c r="AE48" i="30"/>
  <c r="AE47" i="30"/>
  <c r="AE46" i="30"/>
  <c r="AE42" i="30"/>
  <c r="AE41" i="30"/>
  <c r="AE40" i="30"/>
  <c r="AE39" i="30"/>
  <c r="AE38" i="30"/>
  <c r="AE34" i="30"/>
  <c r="AE33" i="30"/>
  <c r="AE32" i="30"/>
  <c r="AE31" i="30"/>
  <c r="AE30" i="30"/>
  <c r="AE26" i="30"/>
  <c r="AE25" i="30"/>
  <c r="AE24" i="30"/>
  <c r="AE23" i="30"/>
  <c r="AE22" i="30"/>
  <c r="AE20" i="30"/>
  <c r="AE18" i="30"/>
  <c r="AE16" i="30"/>
  <c r="AE15" i="30"/>
  <c r="AE14" i="30"/>
  <c r="AE10" i="30"/>
  <c r="AE9" i="30"/>
  <c r="AE8" i="30"/>
  <c r="AE7" i="30"/>
  <c r="AE6" i="30"/>
  <c r="AZ7" i="29"/>
  <c r="BA7" i="29"/>
  <c r="BB7" i="29"/>
  <c r="BC7" i="29"/>
  <c r="BD7" i="29"/>
  <c r="BE7" i="29"/>
  <c r="BF7" i="29"/>
  <c r="BG7" i="29"/>
  <c r="BH7" i="29"/>
  <c r="BI7" i="29"/>
  <c r="BJ7" i="29"/>
  <c r="BK7" i="29"/>
  <c r="BL7" i="29"/>
  <c r="BM7" i="29"/>
  <c r="BN7" i="29"/>
  <c r="BO7" i="29"/>
  <c r="BP7" i="29"/>
  <c r="BQ7" i="29"/>
  <c r="BR7" i="29"/>
  <c r="BS7" i="29"/>
  <c r="AZ8" i="29"/>
  <c r="BA8" i="29"/>
  <c r="BB8" i="29"/>
  <c r="BC8" i="29"/>
  <c r="BD8" i="29"/>
  <c r="BE8" i="29"/>
  <c r="BF8" i="29"/>
  <c r="BG8" i="29"/>
  <c r="BH8" i="29"/>
  <c r="BI8" i="29"/>
  <c r="BJ8" i="29"/>
  <c r="BK8" i="29"/>
  <c r="BL8" i="29"/>
  <c r="BM8" i="29"/>
  <c r="BN8" i="29"/>
  <c r="BO8" i="29"/>
  <c r="BP8" i="29"/>
  <c r="BQ8" i="29"/>
  <c r="BR8" i="29"/>
  <c r="BS8" i="29"/>
  <c r="AZ9" i="29"/>
  <c r="BA9" i="29"/>
  <c r="BB9" i="29"/>
  <c r="BC9" i="29"/>
  <c r="BD9" i="29"/>
  <c r="BE9" i="29"/>
  <c r="BF9" i="29"/>
  <c r="BG9" i="29"/>
  <c r="BH9" i="29"/>
  <c r="BI9" i="29"/>
  <c r="BJ9" i="29"/>
  <c r="BK9" i="29"/>
  <c r="BL9" i="29"/>
  <c r="BM9" i="29"/>
  <c r="BN9" i="29"/>
  <c r="BO9" i="29"/>
  <c r="BP9" i="29"/>
  <c r="BQ9" i="29"/>
  <c r="BR9" i="29"/>
  <c r="BS9" i="29"/>
  <c r="AZ10" i="29"/>
  <c r="BA10" i="29"/>
  <c r="BB10" i="29"/>
  <c r="BC10" i="29"/>
  <c r="BD10" i="29"/>
  <c r="BE10" i="29"/>
  <c r="BF10" i="29"/>
  <c r="BG10" i="29"/>
  <c r="BH10" i="29"/>
  <c r="BI10" i="29"/>
  <c r="BJ10" i="29"/>
  <c r="BK10" i="29"/>
  <c r="BL10" i="29"/>
  <c r="BM10" i="29"/>
  <c r="BN10" i="29"/>
  <c r="BO10" i="29"/>
  <c r="BP10" i="29"/>
  <c r="BQ10" i="29"/>
  <c r="BR10" i="29"/>
  <c r="BS10" i="29"/>
  <c r="AZ11" i="29"/>
  <c r="BA11" i="29"/>
  <c r="BB11" i="29"/>
  <c r="BC11" i="29"/>
  <c r="BD11" i="29"/>
  <c r="BE11" i="29"/>
  <c r="BF11" i="29"/>
  <c r="BG11" i="29"/>
  <c r="BH11" i="29"/>
  <c r="BI11" i="29"/>
  <c r="BJ11" i="29"/>
  <c r="BK11" i="29"/>
  <c r="BL11" i="29"/>
  <c r="BM11" i="29"/>
  <c r="BN11" i="29"/>
  <c r="BO11" i="29"/>
  <c r="BP11" i="29"/>
  <c r="BQ11" i="29"/>
  <c r="BR11" i="29"/>
  <c r="BS11" i="29"/>
  <c r="AZ12" i="29"/>
  <c r="BA12" i="29"/>
  <c r="BB12" i="29"/>
  <c r="BC12" i="29"/>
  <c r="BD12" i="29"/>
  <c r="BE12" i="29"/>
  <c r="BF12" i="29"/>
  <c r="BG12" i="29"/>
  <c r="BH12" i="29"/>
  <c r="BI12" i="29"/>
  <c r="BJ12" i="29"/>
  <c r="BK12" i="29"/>
  <c r="BL12" i="29"/>
  <c r="BM12" i="29"/>
  <c r="BN12" i="29"/>
  <c r="BO12" i="29"/>
  <c r="BP12" i="29"/>
  <c r="BQ12" i="29"/>
  <c r="BR12" i="29"/>
  <c r="BS12" i="29"/>
  <c r="AZ13" i="29"/>
  <c r="BA13" i="29"/>
  <c r="BB13" i="29"/>
  <c r="BC13" i="29"/>
  <c r="BD13" i="29"/>
  <c r="BE13" i="29"/>
  <c r="BF13" i="29"/>
  <c r="BG13" i="29"/>
  <c r="BH13" i="29"/>
  <c r="BI13" i="29"/>
  <c r="BJ13" i="29"/>
  <c r="BK13" i="29"/>
  <c r="BL13" i="29"/>
  <c r="BM13" i="29"/>
  <c r="BN13" i="29"/>
  <c r="BO13" i="29"/>
  <c r="BP13" i="29"/>
  <c r="BQ13" i="29"/>
  <c r="BR13" i="29"/>
  <c r="BS13" i="29"/>
  <c r="AZ14" i="29"/>
  <c r="BA14" i="29"/>
  <c r="BB14" i="29"/>
  <c r="BC14" i="29"/>
  <c r="BD14" i="29"/>
  <c r="BE14" i="29"/>
  <c r="BF14" i="29"/>
  <c r="BG14" i="29"/>
  <c r="BH14" i="29"/>
  <c r="BI14" i="29"/>
  <c r="BJ14" i="29"/>
  <c r="BK14" i="29"/>
  <c r="BL14" i="29"/>
  <c r="BM14" i="29"/>
  <c r="BN14" i="29"/>
  <c r="BO14" i="29"/>
  <c r="BP14" i="29"/>
  <c r="BQ14" i="29"/>
  <c r="BR14" i="29"/>
  <c r="BS14" i="29"/>
  <c r="AZ15" i="29"/>
  <c r="BA15" i="29"/>
  <c r="BB15" i="29"/>
  <c r="BC15" i="29"/>
  <c r="BD15" i="29"/>
  <c r="BE15" i="29"/>
  <c r="BF15" i="29"/>
  <c r="BG15" i="29"/>
  <c r="BH15" i="29"/>
  <c r="BI15" i="29"/>
  <c r="BJ15" i="29"/>
  <c r="BK15" i="29"/>
  <c r="BL15" i="29"/>
  <c r="BM15" i="29"/>
  <c r="BN15" i="29"/>
  <c r="BO15" i="29"/>
  <c r="BP15" i="29"/>
  <c r="BQ15" i="29"/>
  <c r="BR15" i="29"/>
  <c r="BS15" i="29"/>
  <c r="AZ16" i="29"/>
  <c r="BA16" i="29"/>
  <c r="BB16" i="29"/>
  <c r="BC16" i="29"/>
  <c r="BD16" i="29"/>
  <c r="BE16" i="29"/>
  <c r="BF16" i="29"/>
  <c r="BG16" i="29"/>
  <c r="BH16" i="29"/>
  <c r="BI16" i="29"/>
  <c r="BJ16" i="29"/>
  <c r="BK16" i="29"/>
  <c r="BL16" i="29"/>
  <c r="BM16" i="29"/>
  <c r="BN16" i="29"/>
  <c r="BO16" i="29"/>
  <c r="BP16" i="29"/>
  <c r="BQ16" i="29"/>
  <c r="BR16" i="29"/>
  <c r="BS16" i="29"/>
  <c r="AZ17" i="29"/>
  <c r="BA17" i="29"/>
  <c r="BB17" i="29"/>
  <c r="BC17" i="29"/>
  <c r="BD17" i="29"/>
  <c r="BE17" i="29"/>
  <c r="BF17" i="29"/>
  <c r="BG17" i="29"/>
  <c r="BH17" i="29"/>
  <c r="BI17" i="29"/>
  <c r="BJ17" i="29"/>
  <c r="BK17" i="29"/>
  <c r="BL17" i="29"/>
  <c r="BM17" i="29"/>
  <c r="BN17" i="29"/>
  <c r="BO17" i="29"/>
  <c r="BP17" i="29"/>
  <c r="BQ17" i="29"/>
  <c r="BR17" i="29"/>
  <c r="BS17" i="29"/>
  <c r="AZ18" i="29"/>
  <c r="BA18" i="29"/>
  <c r="BB18" i="29"/>
  <c r="BC18" i="29"/>
  <c r="BD18" i="29"/>
  <c r="BE18" i="29"/>
  <c r="BF18" i="29"/>
  <c r="BG18" i="29"/>
  <c r="BH18" i="29"/>
  <c r="BI18" i="29"/>
  <c r="BJ18" i="29"/>
  <c r="BK18" i="29"/>
  <c r="BL18" i="29"/>
  <c r="BM18" i="29"/>
  <c r="BN18" i="29"/>
  <c r="BO18" i="29"/>
  <c r="BP18" i="29"/>
  <c r="BQ18" i="29"/>
  <c r="BR18" i="29"/>
  <c r="BS18" i="29"/>
  <c r="AZ21" i="29"/>
  <c r="BA21" i="29"/>
  <c r="BB21" i="29"/>
  <c r="BC21" i="29"/>
  <c r="BD21" i="29"/>
  <c r="BE21" i="29"/>
  <c r="BF21" i="29"/>
  <c r="BG21" i="29"/>
  <c r="BH21" i="29"/>
  <c r="BI21" i="29"/>
  <c r="BJ21" i="29"/>
  <c r="BK21" i="29"/>
  <c r="BL21" i="29"/>
  <c r="BM21" i="29"/>
  <c r="BN21" i="29"/>
  <c r="BO21" i="29"/>
  <c r="BP21" i="29"/>
  <c r="BQ21" i="29"/>
  <c r="BR21" i="29"/>
  <c r="BS21" i="29"/>
  <c r="AZ22" i="29"/>
  <c r="BA22" i="29"/>
  <c r="BB22" i="29"/>
  <c r="BC22" i="29"/>
  <c r="BD22" i="29"/>
  <c r="BE22" i="29"/>
  <c r="BF22" i="29"/>
  <c r="BG22" i="29"/>
  <c r="BH22" i="29"/>
  <c r="BI22" i="29"/>
  <c r="BJ22" i="29"/>
  <c r="BK22" i="29"/>
  <c r="BL22" i="29"/>
  <c r="BM22" i="29"/>
  <c r="BN22" i="29"/>
  <c r="BO22" i="29"/>
  <c r="BP22" i="29"/>
  <c r="BQ22" i="29"/>
  <c r="BR22" i="29"/>
  <c r="BS22" i="29"/>
  <c r="AZ23" i="29"/>
  <c r="BA23" i="29"/>
  <c r="BB23" i="29"/>
  <c r="BC23" i="29"/>
  <c r="BD23" i="29"/>
  <c r="BE23" i="29"/>
  <c r="BF23" i="29"/>
  <c r="BG23" i="29"/>
  <c r="BH23" i="29"/>
  <c r="BI23" i="29"/>
  <c r="BJ23" i="29"/>
  <c r="BK23" i="29"/>
  <c r="BL23" i="29"/>
  <c r="BM23" i="29"/>
  <c r="BN23" i="29"/>
  <c r="BO23" i="29"/>
  <c r="BP23" i="29"/>
  <c r="BQ23" i="29"/>
  <c r="BR23" i="29"/>
  <c r="BS23" i="29"/>
  <c r="AZ24" i="29"/>
  <c r="BA24" i="29"/>
  <c r="BB24" i="29"/>
  <c r="BC24" i="29"/>
  <c r="BD24" i="29"/>
  <c r="BE24" i="29"/>
  <c r="BF24" i="29"/>
  <c r="BG24" i="29"/>
  <c r="BH24" i="29"/>
  <c r="BI24" i="29"/>
  <c r="BJ24" i="29"/>
  <c r="BK24" i="29"/>
  <c r="BL24" i="29"/>
  <c r="BM24" i="29"/>
  <c r="BN24" i="29"/>
  <c r="BO24" i="29"/>
  <c r="BP24" i="29"/>
  <c r="BQ24" i="29"/>
  <c r="BR24" i="29"/>
  <c r="BS24" i="29"/>
  <c r="AZ25" i="29"/>
  <c r="BA25" i="29"/>
  <c r="BB25" i="29"/>
  <c r="BC25" i="29"/>
  <c r="BD25" i="29"/>
  <c r="BE25" i="29"/>
  <c r="BF25" i="29"/>
  <c r="BG25" i="29"/>
  <c r="BH25" i="29"/>
  <c r="BI25" i="29"/>
  <c r="BJ25" i="29"/>
  <c r="BK25" i="29"/>
  <c r="BL25" i="29"/>
  <c r="BM25" i="29"/>
  <c r="BN25" i="29"/>
  <c r="BO25" i="29"/>
  <c r="BP25" i="29"/>
  <c r="BQ25" i="29"/>
  <c r="BR25" i="29"/>
  <c r="BS25" i="29"/>
  <c r="AZ29" i="29"/>
  <c r="BA29" i="29"/>
  <c r="BB29" i="29"/>
  <c r="BC29" i="29"/>
  <c r="BD29" i="29"/>
  <c r="BE29" i="29"/>
  <c r="BF29" i="29"/>
  <c r="BG29" i="29"/>
  <c r="BH29" i="29"/>
  <c r="BI29" i="29"/>
  <c r="BJ29" i="29"/>
  <c r="BK29" i="29"/>
  <c r="BL29" i="29"/>
  <c r="BM29" i="29"/>
  <c r="BN29" i="29"/>
  <c r="BO29" i="29"/>
  <c r="BP29" i="29"/>
  <c r="BQ29" i="29"/>
  <c r="BR29" i="29"/>
  <c r="BS29" i="29"/>
  <c r="AZ30" i="29"/>
  <c r="BA30" i="29"/>
  <c r="BB30" i="29"/>
  <c r="BC30" i="29"/>
  <c r="BD30" i="29"/>
  <c r="BE30" i="29"/>
  <c r="BF30" i="29"/>
  <c r="BG30" i="29"/>
  <c r="BH30" i="29"/>
  <c r="BI30" i="29"/>
  <c r="BJ30" i="29"/>
  <c r="BK30" i="29"/>
  <c r="BL30" i="29"/>
  <c r="BM30" i="29"/>
  <c r="BN30" i="29"/>
  <c r="BO30" i="29"/>
  <c r="BP30" i="29"/>
  <c r="BQ30" i="29"/>
  <c r="BR30" i="29"/>
  <c r="BS30" i="29"/>
  <c r="AZ31" i="29"/>
  <c r="BA31" i="29"/>
  <c r="BB31" i="29"/>
  <c r="BC31" i="29"/>
  <c r="BD31" i="29"/>
  <c r="BE31" i="29"/>
  <c r="BF31" i="29"/>
  <c r="BG31" i="29"/>
  <c r="BH31" i="29"/>
  <c r="BI31" i="29"/>
  <c r="BJ31" i="29"/>
  <c r="BK31" i="29"/>
  <c r="BL31" i="29"/>
  <c r="BM31" i="29"/>
  <c r="BN31" i="29"/>
  <c r="BO31" i="29"/>
  <c r="BP31" i="29"/>
  <c r="BQ31" i="29"/>
  <c r="BR31" i="29"/>
  <c r="BS31" i="29"/>
  <c r="AZ32" i="29"/>
  <c r="BA32" i="29"/>
  <c r="BB32" i="29"/>
  <c r="BC32" i="29"/>
  <c r="BD32" i="29"/>
  <c r="BE32" i="29"/>
  <c r="BF32" i="29"/>
  <c r="BG32" i="29"/>
  <c r="BH32" i="29"/>
  <c r="BI32" i="29"/>
  <c r="BJ32" i="29"/>
  <c r="BK32" i="29"/>
  <c r="BL32" i="29"/>
  <c r="BM32" i="29"/>
  <c r="BN32" i="29"/>
  <c r="BO32" i="29"/>
  <c r="BP32" i="29"/>
  <c r="BQ32" i="29"/>
  <c r="BR32" i="29"/>
  <c r="BS32" i="29"/>
  <c r="AZ33" i="29"/>
  <c r="BA33" i="29"/>
  <c r="BB33" i="29"/>
  <c r="BC33" i="29"/>
  <c r="BD33" i="29"/>
  <c r="BE33" i="29"/>
  <c r="BF33" i="29"/>
  <c r="BG33" i="29"/>
  <c r="BH33" i="29"/>
  <c r="BI33" i="29"/>
  <c r="BJ33" i="29"/>
  <c r="BK33" i="29"/>
  <c r="BL33" i="29"/>
  <c r="BM33" i="29"/>
  <c r="BN33" i="29"/>
  <c r="BO33" i="29"/>
  <c r="BP33" i="29"/>
  <c r="BQ33" i="29"/>
  <c r="BR33" i="29"/>
  <c r="BS33" i="29"/>
  <c r="AZ34" i="29"/>
  <c r="BA34" i="29"/>
  <c r="BB34" i="29"/>
  <c r="BC34" i="29"/>
  <c r="BD34" i="29"/>
  <c r="BE34" i="29"/>
  <c r="BF34" i="29"/>
  <c r="BG34" i="29"/>
  <c r="BH34" i="29"/>
  <c r="BI34" i="29"/>
  <c r="BJ34" i="29"/>
  <c r="BK34" i="29"/>
  <c r="BL34" i="29"/>
  <c r="BM34" i="29"/>
  <c r="BN34" i="29"/>
  <c r="BO34" i="29"/>
  <c r="BP34" i="29"/>
  <c r="BQ34" i="29"/>
  <c r="BR34" i="29"/>
  <c r="BS34" i="29"/>
  <c r="AZ35" i="29"/>
  <c r="BA35" i="29"/>
  <c r="BB35" i="29"/>
  <c r="BC35" i="29"/>
  <c r="BD35" i="29"/>
  <c r="BE35" i="29"/>
  <c r="BF35" i="29"/>
  <c r="BG35" i="29"/>
  <c r="BH35" i="29"/>
  <c r="BI35" i="29"/>
  <c r="BJ35" i="29"/>
  <c r="BK35" i="29"/>
  <c r="BL35" i="29"/>
  <c r="BM35" i="29"/>
  <c r="BN35" i="29"/>
  <c r="BO35" i="29"/>
  <c r="BP35" i="29"/>
  <c r="BQ35" i="29"/>
  <c r="BR35" i="29"/>
  <c r="BS35" i="29"/>
  <c r="AZ36" i="29"/>
  <c r="BA36" i="29"/>
  <c r="BB36" i="29"/>
  <c r="BC36" i="29"/>
  <c r="BD36" i="29"/>
  <c r="BE36" i="29"/>
  <c r="BF36" i="29"/>
  <c r="BG36" i="29"/>
  <c r="BH36" i="29"/>
  <c r="BI36" i="29"/>
  <c r="BJ36" i="29"/>
  <c r="BK36" i="29"/>
  <c r="BL36" i="29"/>
  <c r="BM36" i="29"/>
  <c r="BN36" i="29"/>
  <c r="BO36" i="29"/>
  <c r="BP36" i="29"/>
  <c r="BQ36" i="29"/>
  <c r="BR36" i="29"/>
  <c r="BS36" i="29"/>
  <c r="AZ37" i="29"/>
  <c r="BA37" i="29"/>
  <c r="BB37" i="29"/>
  <c r="BC37" i="29"/>
  <c r="BD37" i="29"/>
  <c r="BE37" i="29"/>
  <c r="BF37" i="29"/>
  <c r="BG37" i="29"/>
  <c r="BH37" i="29"/>
  <c r="BI37" i="29"/>
  <c r="BJ37" i="29"/>
  <c r="BK37" i="29"/>
  <c r="BL37" i="29"/>
  <c r="BM37" i="29"/>
  <c r="BN37" i="29"/>
  <c r="BO37" i="29"/>
  <c r="BP37" i="29"/>
  <c r="BQ37" i="29"/>
  <c r="BR37" i="29"/>
  <c r="BS37" i="29"/>
  <c r="AZ38" i="29"/>
  <c r="BA38" i="29"/>
  <c r="BB38" i="29"/>
  <c r="BC38" i="29"/>
  <c r="BD38" i="29"/>
  <c r="BE38" i="29"/>
  <c r="BF38" i="29"/>
  <c r="BG38" i="29"/>
  <c r="BH38" i="29"/>
  <c r="BI38" i="29"/>
  <c r="BJ38" i="29"/>
  <c r="BK38" i="29"/>
  <c r="BL38" i="29"/>
  <c r="BM38" i="29"/>
  <c r="BN38" i="29"/>
  <c r="BO38" i="29"/>
  <c r="BP38" i="29"/>
  <c r="BQ38" i="29"/>
  <c r="BR38" i="29"/>
  <c r="BS38" i="29"/>
  <c r="AZ39" i="29"/>
  <c r="BA39" i="29"/>
  <c r="BB39" i="29"/>
  <c r="BC39" i="29"/>
  <c r="BD39" i="29"/>
  <c r="BE39" i="29"/>
  <c r="BF39" i="29"/>
  <c r="BG39" i="29"/>
  <c r="BH39" i="29"/>
  <c r="BI39" i="29"/>
  <c r="BJ39" i="29"/>
  <c r="BK39" i="29"/>
  <c r="BL39" i="29"/>
  <c r="BM39" i="29"/>
  <c r="BN39" i="29"/>
  <c r="BO39" i="29"/>
  <c r="BP39" i="29"/>
  <c r="BQ39" i="29"/>
  <c r="BR39" i="29"/>
  <c r="BS39" i="29"/>
  <c r="AZ40" i="29"/>
  <c r="BA40" i="29"/>
  <c r="BB40" i="29"/>
  <c r="BC40" i="29"/>
  <c r="BD40" i="29"/>
  <c r="BE40" i="29"/>
  <c r="BF40" i="29"/>
  <c r="BG40" i="29"/>
  <c r="BH40" i="29"/>
  <c r="BI40" i="29"/>
  <c r="BJ40" i="29"/>
  <c r="BK40" i="29"/>
  <c r="BL40" i="29"/>
  <c r="BM40" i="29"/>
  <c r="BN40" i="29"/>
  <c r="BO40" i="29"/>
  <c r="BP40" i="29"/>
  <c r="BQ40" i="29"/>
  <c r="BR40" i="29"/>
  <c r="BS40" i="29"/>
  <c r="AZ41" i="29"/>
  <c r="BA41" i="29"/>
  <c r="BB41" i="29"/>
  <c r="BC41" i="29"/>
  <c r="BD41" i="29"/>
  <c r="BE41" i="29"/>
  <c r="BF41" i="29"/>
  <c r="BG41" i="29"/>
  <c r="BH41" i="29"/>
  <c r="BI41" i="29"/>
  <c r="BJ41" i="29"/>
  <c r="BK41" i="29"/>
  <c r="BL41" i="29"/>
  <c r="BM41" i="29"/>
  <c r="BN41" i="29"/>
  <c r="BO41" i="29"/>
  <c r="BP41" i="29"/>
  <c r="BQ41" i="29"/>
  <c r="BR41" i="29"/>
  <c r="BS41" i="29"/>
  <c r="AZ42" i="29"/>
  <c r="BA42" i="29"/>
  <c r="BB42" i="29"/>
  <c r="BC42" i="29"/>
  <c r="BD42" i="29"/>
  <c r="BE42" i="29"/>
  <c r="BF42" i="29"/>
  <c r="BG42" i="29"/>
  <c r="BH42" i="29"/>
  <c r="BI42" i="29"/>
  <c r="BJ42" i="29"/>
  <c r="BK42" i="29"/>
  <c r="BL42" i="29"/>
  <c r="BM42" i="29"/>
  <c r="BN42" i="29"/>
  <c r="BO42" i="29"/>
  <c r="BP42" i="29"/>
  <c r="BQ42" i="29"/>
  <c r="BR42" i="29"/>
  <c r="BS42" i="29"/>
  <c r="AZ43" i="29"/>
  <c r="BA43" i="29"/>
  <c r="BB43" i="29"/>
  <c r="BC43" i="29"/>
  <c r="BD43" i="29"/>
  <c r="BE43" i="29"/>
  <c r="BF43" i="29"/>
  <c r="BG43" i="29"/>
  <c r="BH43" i="29"/>
  <c r="BI43" i="29"/>
  <c r="BJ43" i="29"/>
  <c r="BK43" i="29"/>
  <c r="BL43" i="29"/>
  <c r="BM43" i="29"/>
  <c r="BN43" i="29"/>
  <c r="BO43" i="29"/>
  <c r="BP43" i="29"/>
  <c r="BQ43" i="29"/>
  <c r="BR43" i="29"/>
  <c r="BS43" i="29"/>
  <c r="AZ46" i="29"/>
  <c r="BA46" i="29"/>
  <c r="BB46" i="29"/>
  <c r="BC46" i="29"/>
  <c r="BD46" i="29"/>
  <c r="BE46" i="29"/>
  <c r="BF46" i="29"/>
  <c r="BG46" i="29"/>
  <c r="BH46" i="29"/>
  <c r="BI46" i="29"/>
  <c r="BJ46" i="29"/>
  <c r="BK46" i="29"/>
  <c r="BL46" i="29"/>
  <c r="BM46" i="29"/>
  <c r="BN46" i="29"/>
  <c r="BO46" i="29"/>
  <c r="BP46" i="29"/>
  <c r="BQ46" i="29"/>
  <c r="BR46" i="29"/>
  <c r="BS46" i="29"/>
  <c r="AZ47" i="29"/>
  <c r="BA47" i="29"/>
  <c r="BB47" i="29"/>
  <c r="BC47" i="29"/>
  <c r="BD47" i="29"/>
  <c r="BE47" i="29"/>
  <c r="BF47" i="29"/>
  <c r="BG47" i="29"/>
  <c r="BH47" i="29"/>
  <c r="BI47" i="29"/>
  <c r="BJ47" i="29"/>
  <c r="BK47" i="29"/>
  <c r="BL47" i="29"/>
  <c r="BM47" i="29"/>
  <c r="BN47" i="29"/>
  <c r="BO47" i="29"/>
  <c r="BP47" i="29"/>
  <c r="BQ47" i="29"/>
  <c r="BR47" i="29"/>
  <c r="BS47" i="29"/>
  <c r="AZ50" i="29"/>
  <c r="BA50" i="29"/>
  <c r="BB50" i="29"/>
  <c r="BC50" i="29"/>
  <c r="BD50" i="29"/>
  <c r="BE50" i="29"/>
  <c r="BF50" i="29"/>
  <c r="BG50" i="29"/>
  <c r="BH50" i="29"/>
  <c r="BI50" i="29"/>
  <c r="BJ50" i="29"/>
  <c r="BK50" i="29"/>
  <c r="BL50" i="29"/>
  <c r="BM50" i="29"/>
  <c r="BN50" i="29"/>
  <c r="BO50" i="29"/>
  <c r="BP50" i="29"/>
  <c r="BQ50" i="29"/>
  <c r="BR50" i="29"/>
  <c r="BS50" i="29"/>
  <c r="AZ51" i="29"/>
  <c r="BA51" i="29"/>
  <c r="BB51" i="29"/>
  <c r="BC51" i="29"/>
  <c r="BD51" i="29"/>
  <c r="BE51" i="29"/>
  <c r="BF51" i="29"/>
  <c r="BG51" i="29"/>
  <c r="BH51" i="29"/>
  <c r="BI51" i="29"/>
  <c r="BJ51" i="29"/>
  <c r="BK51" i="29"/>
  <c r="BL51" i="29"/>
  <c r="BM51" i="29"/>
  <c r="BN51" i="29"/>
  <c r="BO51" i="29"/>
  <c r="BP51" i="29"/>
  <c r="BQ51" i="29"/>
  <c r="BR51" i="29"/>
  <c r="BS51" i="29"/>
  <c r="AZ52" i="29"/>
  <c r="BA52" i="29"/>
  <c r="BB52" i="29"/>
  <c r="BC52" i="29"/>
  <c r="BD52" i="29"/>
  <c r="BE52" i="29"/>
  <c r="BF52" i="29"/>
  <c r="BG52" i="29"/>
  <c r="BH52" i="29"/>
  <c r="BI52" i="29"/>
  <c r="BJ52" i="29"/>
  <c r="BK52" i="29"/>
  <c r="BL52" i="29"/>
  <c r="BM52" i="29"/>
  <c r="BN52" i="29"/>
  <c r="BO52" i="29"/>
  <c r="BP52" i="29"/>
  <c r="BQ52" i="29"/>
  <c r="BR52" i="29"/>
  <c r="BS52" i="29"/>
  <c r="AZ53" i="29"/>
  <c r="BA53" i="29"/>
  <c r="BB53" i="29"/>
  <c r="BC53" i="29"/>
  <c r="BD53" i="29"/>
  <c r="BE53" i="29"/>
  <c r="BF53" i="29"/>
  <c r="BG53" i="29"/>
  <c r="BH53" i="29"/>
  <c r="BI53" i="29"/>
  <c r="BJ53" i="29"/>
  <c r="BK53" i="29"/>
  <c r="BL53" i="29"/>
  <c r="BM53" i="29"/>
  <c r="BN53" i="29"/>
  <c r="BO53" i="29"/>
  <c r="BP53" i="29"/>
  <c r="BQ53" i="29"/>
  <c r="BR53" i="29"/>
  <c r="BS53" i="29"/>
  <c r="AZ54" i="29"/>
  <c r="BA54" i="29"/>
  <c r="BB54" i="29"/>
  <c r="BC54" i="29"/>
  <c r="BD54" i="29"/>
  <c r="BE54" i="29"/>
  <c r="BF54" i="29"/>
  <c r="BG54" i="29"/>
  <c r="BH54" i="29"/>
  <c r="BI54" i="29"/>
  <c r="BJ54" i="29"/>
  <c r="BK54" i="29"/>
  <c r="BL54" i="29"/>
  <c r="BM54" i="29"/>
  <c r="BN54" i="29"/>
  <c r="BO54" i="29"/>
  <c r="BP54" i="29"/>
  <c r="BQ54" i="29"/>
  <c r="BR54" i="29"/>
  <c r="BS54" i="29"/>
  <c r="AZ55" i="29"/>
  <c r="BA55" i="29"/>
  <c r="BB55" i="29"/>
  <c r="BC55" i="29"/>
  <c r="BD55" i="29"/>
  <c r="BE55" i="29"/>
  <c r="BF55" i="29"/>
  <c r="BG55" i="29"/>
  <c r="BH55" i="29"/>
  <c r="BI55" i="29"/>
  <c r="BJ55" i="29"/>
  <c r="BK55" i="29"/>
  <c r="BL55" i="29"/>
  <c r="BM55" i="29"/>
  <c r="BN55" i="29"/>
  <c r="BO55" i="29"/>
  <c r="BP55" i="29"/>
  <c r="BQ55" i="29"/>
  <c r="BR55" i="29"/>
  <c r="BS55" i="29"/>
  <c r="AZ56" i="29"/>
  <c r="BA56" i="29"/>
  <c r="BB56" i="29"/>
  <c r="BC56" i="29"/>
  <c r="BD56" i="29"/>
  <c r="BE56" i="29"/>
  <c r="BF56" i="29"/>
  <c r="BG56" i="29"/>
  <c r="BH56" i="29"/>
  <c r="BI56" i="29"/>
  <c r="BJ56" i="29"/>
  <c r="BK56" i="29"/>
  <c r="BL56" i="29"/>
  <c r="BM56" i="29"/>
  <c r="BN56" i="29"/>
  <c r="BO56" i="29"/>
  <c r="BP56" i="29"/>
  <c r="BQ56" i="29"/>
  <c r="BR56" i="29"/>
  <c r="BS56" i="29"/>
  <c r="AZ57" i="29"/>
  <c r="BA57" i="29"/>
  <c r="BB57" i="29"/>
  <c r="BC57" i="29"/>
  <c r="BD57" i="29"/>
  <c r="BE57" i="29"/>
  <c r="BF57" i="29"/>
  <c r="BG57" i="29"/>
  <c r="BH57" i="29"/>
  <c r="BI57" i="29"/>
  <c r="BJ57" i="29"/>
  <c r="BK57" i="29"/>
  <c r="BL57" i="29"/>
  <c r="BM57" i="29"/>
  <c r="BN57" i="29"/>
  <c r="BO57" i="29"/>
  <c r="BP57" i="29"/>
  <c r="BQ57" i="29"/>
  <c r="BR57" i="29"/>
  <c r="BS57" i="29"/>
  <c r="AZ58" i="29"/>
  <c r="BA58" i="29"/>
  <c r="BB58" i="29"/>
  <c r="BC58" i="29"/>
  <c r="BD58" i="29"/>
  <c r="BE58" i="29"/>
  <c r="BF58" i="29"/>
  <c r="BG58" i="29"/>
  <c r="BH58" i="29"/>
  <c r="BI58" i="29"/>
  <c r="BJ58" i="29"/>
  <c r="BK58" i="29"/>
  <c r="BL58" i="29"/>
  <c r="BM58" i="29"/>
  <c r="BN58" i="29"/>
  <c r="BO58" i="29"/>
  <c r="BP58" i="29"/>
  <c r="BQ58" i="29"/>
  <c r="BR58" i="29"/>
  <c r="BS58" i="29"/>
  <c r="AZ59" i="29"/>
  <c r="BA59" i="29"/>
  <c r="BB59" i="29"/>
  <c r="BC59" i="29"/>
  <c r="BD59" i="29"/>
  <c r="BE59" i="29"/>
  <c r="BF59" i="29"/>
  <c r="BG59" i="29"/>
  <c r="BH59" i="29"/>
  <c r="BI59" i="29"/>
  <c r="BJ59" i="29"/>
  <c r="BK59" i="29"/>
  <c r="BL59" i="29"/>
  <c r="BM59" i="29"/>
  <c r="BN59" i="29"/>
  <c r="BO59" i="29"/>
  <c r="BP59" i="29"/>
  <c r="BQ59" i="29"/>
  <c r="BR59" i="29"/>
  <c r="BS59" i="29"/>
  <c r="AZ60" i="29"/>
  <c r="BA60" i="29"/>
  <c r="BB60" i="29"/>
  <c r="BC60" i="29"/>
  <c r="BD60" i="29"/>
  <c r="BE60" i="29"/>
  <c r="BF60" i="29"/>
  <c r="BG60" i="29"/>
  <c r="BH60" i="29"/>
  <c r="BI60" i="29"/>
  <c r="BJ60" i="29"/>
  <c r="BK60" i="29"/>
  <c r="BL60" i="29"/>
  <c r="BM60" i="29"/>
  <c r="BN60" i="29"/>
  <c r="BO60" i="29"/>
  <c r="BP60" i="29"/>
  <c r="BQ60" i="29"/>
  <c r="BR60" i="29"/>
  <c r="BS60" i="29"/>
  <c r="AZ67" i="29"/>
  <c r="BA67" i="29"/>
  <c r="BB67" i="29"/>
  <c r="BC67" i="29"/>
  <c r="BD67" i="29"/>
  <c r="BE67" i="29"/>
  <c r="BF67" i="29"/>
  <c r="BG67" i="29"/>
  <c r="BH67" i="29"/>
  <c r="BI67" i="29"/>
  <c r="BJ67" i="29"/>
  <c r="BK67" i="29"/>
  <c r="BL67" i="29"/>
  <c r="BM67" i="29"/>
  <c r="BN67" i="29"/>
  <c r="BO67" i="29"/>
  <c r="BP67" i="29"/>
  <c r="BQ67" i="29"/>
  <c r="BR67" i="29"/>
  <c r="BS67" i="29"/>
  <c r="AZ68" i="29"/>
  <c r="BA68" i="29"/>
  <c r="BB68" i="29"/>
  <c r="BC68" i="29"/>
  <c r="BD68" i="29"/>
  <c r="BE68" i="29"/>
  <c r="BF68" i="29"/>
  <c r="BG68" i="29"/>
  <c r="BH68" i="29"/>
  <c r="BI68" i="29"/>
  <c r="BJ68" i="29"/>
  <c r="BK68" i="29"/>
  <c r="BL68" i="29"/>
  <c r="BM68" i="29"/>
  <c r="BN68" i="29"/>
  <c r="BO68" i="29"/>
  <c r="BP68" i="29"/>
  <c r="BQ68" i="29"/>
  <c r="BR68" i="29"/>
  <c r="BS68" i="29"/>
  <c r="AZ72" i="29"/>
  <c r="BA72" i="29"/>
  <c r="BB72" i="29"/>
  <c r="BC72" i="29"/>
  <c r="BD72" i="29"/>
  <c r="BE72" i="29"/>
  <c r="BF72" i="29"/>
  <c r="BG72" i="29"/>
  <c r="BH72" i="29"/>
  <c r="BI72" i="29"/>
  <c r="BJ72" i="29"/>
  <c r="BK72" i="29"/>
  <c r="BL72" i="29"/>
  <c r="BM72" i="29"/>
  <c r="BN72" i="29"/>
  <c r="BO72" i="29"/>
  <c r="BP72" i="29"/>
  <c r="BQ72" i="29"/>
  <c r="BR72" i="29"/>
  <c r="BS72" i="29"/>
  <c r="AZ73" i="29"/>
  <c r="BA73" i="29"/>
  <c r="BB73" i="29"/>
  <c r="BC73" i="29"/>
  <c r="BD73" i="29"/>
  <c r="BE73" i="29"/>
  <c r="BF73" i="29"/>
  <c r="BG73" i="29"/>
  <c r="BH73" i="29"/>
  <c r="BI73" i="29"/>
  <c r="BJ73" i="29"/>
  <c r="BK73" i="29"/>
  <c r="BL73" i="29"/>
  <c r="BM73" i="29"/>
  <c r="BN73" i="29"/>
  <c r="BO73" i="29"/>
  <c r="BP73" i="29"/>
  <c r="BQ73" i="29"/>
  <c r="BR73" i="29"/>
  <c r="BS73" i="29"/>
  <c r="AZ76" i="29"/>
  <c r="BA76" i="29"/>
  <c r="BB76" i="29"/>
  <c r="BC76" i="29"/>
  <c r="BD76" i="29"/>
  <c r="BE76" i="29"/>
  <c r="BF76" i="29"/>
  <c r="BG76" i="29"/>
  <c r="BH76" i="29"/>
  <c r="BI76" i="29"/>
  <c r="BJ76" i="29"/>
  <c r="BK76" i="29"/>
  <c r="BL76" i="29"/>
  <c r="BM76" i="29"/>
  <c r="BN76" i="29"/>
  <c r="BO76" i="29"/>
  <c r="BP76" i="29"/>
  <c r="BQ76" i="29"/>
  <c r="BR76" i="29"/>
  <c r="BS76" i="29"/>
  <c r="AZ81" i="29"/>
  <c r="BA81" i="29"/>
  <c r="BB81" i="29"/>
  <c r="BC81" i="29"/>
  <c r="BD81" i="29"/>
  <c r="BE81" i="29"/>
  <c r="BF81" i="29"/>
  <c r="BG81" i="29"/>
  <c r="BH81" i="29"/>
  <c r="BI81" i="29"/>
  <c r="BJ81" i="29"/>
  <c r="BK81" i="29"/>
  <c r="BL81" i="29"/>
  <c r="BM81" i="29"/>
  <c r="BN81" i="29"/>
  <c r="BO81" i="29"/>
  <c r="BP81" i="29"/>
  <c r="BQ81" i="29"/>
  <c r="BR81" i="29"/>
  <c r="BS81" i="29"/>
  <c r="AZ82" i="29"/>
  <c r="BA82" i="29"/>
  <c r="BB82" i="29"/>
  <c r="BC82" i="29"/>
  <c r="BD82" i="29"/>
  <c r="BE82" i="29"/>
  <c r="BF82" i="29"/>
  <c r="BG82" i="29"/>
  <c r="BH82" i="29"/>
  <c r="BI82" i="29"/>
  <c r="BJ82" i="29"/>
  <c r="BK82" i="29"/>
  <c r="BL82" i="29"/>
  <c r="BM82" i="29"/>
  <c r="BN82" i="29"/>
  <c r="BO82" i="29"/>
  <c r="BP82" i="29"/>
  <c r="BQ82" i="29"/>
  <c r="BR82" i="29"/>
  <c r="BS82" i="29"/>
  <c r="AZ83" i="29"/>
  <c r="BA83" i="29"/>
  <c r="BB83" i="29"/>
  <c r="BC83" i="29"/>
  <c r="BD83" i="29"/>
  <c r="BE83" i="29"/>
  <c r="BF83" i="29"/>
  <c r="BG83" i="29"/>
  <c r="BH83" i="29"/>
  <c r="BI83" i="29"/>
  <c r="BJ83" i="29"/>
  <c r="BK83" i="29"/>
  <c r="BL83" i="29"/>
  <c r="BM83" i="29"/>
  <c r="BN83" i="29"/>
  <c r="BO83" i="29"/>
  <c r="BP83" i="29"/>
  <c r="BQ83" i="29"/>
  <c r="BR83" i="29"/>
  <c r="BS83" i="29"/>
  <c r="AZ84" i="29"/>
  <c r="BA84" i="29"/>
  <c r="BB84" i="29"/>
  <c r="BC84" i="29"/>
  <c r="BD84" i="29"/>
  <c r="BE84" i="29"/>
  <c r="BF84" i="29"/>
  <c r="BG84" i="29"/>
  <c r="BH84" i="29"/>
  <c r="BI84" i="29"/>
  <c r="BJ84" i="29"/>
  <c r="BK84" i="29"/>
  <c r="BL84" i="29"/>
  <c r="BM84" i="29"/>
  <c r="BN84" i="29"/>
  <c r="BO84" i="29"/>
  <c r="BP84" i="29"/>
  <c r="BQ84" i="29"/>
  <c r="BR84" i="29"/>
  <c r="BS84" i="29"/>
  <c r="AZ85" i="29"/>
  <c r="BA85" i="29"/>
  <c r="BB85" i="29"/>
  <c r="BC85" i="29"/>
  <c r="BD85" i="29"/>
  <c r="BE85" i="29"/>
  <c r="BF85" i="29"/>
  <c r="BG85" i="29"/>
  <c r="BH85" i="29"/>
  <c r="BI85" i="29"/>
  <c r="BJ85" i="29"/>
  <c r="BK85" i="29"/>
  <c r="BL85" i="29"/>
  <c r="BM85" i="29"/>
  <c r="BN85" i="29"/>
  <c r="BO85" i="29"/>
  <c r="BP85" i="29"/>
  <c r="BQ85" i="29"/>
  <c r="BR85" i="29"/>
  <c r="BS85" i="29"/>
  <c r="AZ86" i="29"/>
  <c r="BA86" i="29"/>
  <c r="BB86" i="29"/>
  <c r="BC86" i="29"/>
  <c r="BD86" i="29"/>
  <c r="BE86" i="29"/>
  <c r="BF86" i="29"/>
  <c r="BG86" i="29"/>
  <c r="BH86" i="29"/>
  <c r="BI86" i="29"/>
  <c r="BJ86" i="29"/>
  <c r="BK86" i="29"/>
  <c r="BL86" i="29"/>
  <c r="BM86" i="29"/>
  <c r="BN86" i="29"/>
  <c r="BO86" i="29"/>
  <c r="BP86" i="29"/>
  <c r="BQ86" i="29"/>
  <c r="BR86" i="29"/>
  <c r="BS86" i="29"/>
  <c r="AZ87" i="29"/>
  <c r="BA87" i="29"/>
  <c r="BB87" i="29"/>
  <c r="BC87" i="29"/>
  <c r="BD87" i="29"/>
  <c r="BE87" i="29"/>
  <c r="BF87" i="29"/>
  <c r="BG87" i="29"/>
  <c r="BH87" i="29"/>
  <c r="BI87" i="29"/>
  <c r="BJ87" i="29"/>
  <c r="BK87" i="29"/>
  <c r="BL87" i="29"/>
  <c r="BM87" i="29"/>
  <c r="BN87" i="29"/>
  <c r="BO87" i="29"/>
  <c r="BP87" i="29"/>
  <c r="BQ87" i="29"/>
  <c r="BR87" i="29"/>
  <c r="BS87" i="29"/>
  <c r="AZ88" i="29"/>
  <c r="BA88" i="29"/>
  <c r="BB88" i="29"/>
  <c r="BC88" i="29"/>
  <c r="BD88" i="29"/>
  <c r="BE88" i="29"/>
  <c r="BF88" i="29"/>
  <c r="BG88" i="29"/>
  <c r="BH88" i="29"/>
  <c r="BI88" i="29"/>
  <c r="BJ88" i="29"/>
  <c r="BK88" i="29"/>
  <c r="BL88" i="29"/>
  <c r="BM88" i="29"/>
  <c r="BN88" i="29"/>
  <c r="BO88" i="29"/>
  <c r="BP88" i="29"/>
  <c r="BQ88" i="29"/>
  <c r="BR88" i="29"/>
  <c r="BS88" i="29"/>
  <c r="AZ89" i="29"/>
  <c r="BA89" i="29"/>
  <c r="BB89" i="29"/>
  <c r="BC89" i="29"/>
  <c r="BD89" i="29"/>
  <c r="BE89" i="29"/>
  <c r="BF89" i="29"/>
  <c r="BG89" i="29"/>
  <c r="BH89" i="29"/>
  <c r="BI89" i="29"/>
  <c r="BJ89" i="29"/>
  <c r="BK89" i="29"/>
  <c r="BL89" i="29"/>
  <c r="BM89" i="29"/>
  <c r="BN89" i="29"/>
  <c r="BO89" i="29"/>
  <c r="BP89" i="29"/>
  <c r="BQ89" i="29"/>
  <c r="BR89" i="29"/>
  <c r="BS89" i="29"/>
  <c r="AZ90" i="29"/>
  <c r="BA90" i="29"/>
  <c r="BB90" i="29"/>
  <c r="BC90" i="29"/>
  <c r="BD90" i="29"/>
  <c r="BE90" i="29"/>
  <c r="BF90" i="29"/>
  <c r="BG90" i="29"/>
  <c r="BH90" i="29"/>
  <c r="BI90" i="29"/>
  <c r="BJ90" i="29"/>
  <c r="BK90" i="29"/>
  <c r="BL90" i="29"/>
  <c r="BM90" i="29"/>
  <c r="BN90" i="29"/>
  <c r="BO90" i="29"/>
  <c r="BP90" i="29"/>
  <c r="BQ90" i="29"/>
  <c r="BR90" i="29"/>
  <c r="BS90" i="29"/>
  <c r="AZ91" i="29"/>
  <c r="BA91" i="29"/>
  <c r="BB91" i="29"/>
  <c r="BC91" i="29"/>
  <c r="BD91" i="29"/>
  <c r="BE91" i="29"/>
  <c r="BF91" i="29"/>
  <c r="BG91" i="29"/>
  <c r="BH91" i="29"/>
  <c r="BI91" i="29"/>
  <c r="BJ91" i="29"/>
  <c r="BK91" i="29"/>
  <c r="BL91" i="29"/>
  <c r="BM91" i="29"/>
  <c r="BN91" i="29"/>
  <c r="BO91" i="29"/>
  <c r="BP91" i="29"/>
  <c r="BQ91" i="29"/>
  <c r="BR91" i="29"/>
  <c r="BS91" i="29"/>
  <c r="AZ92" i="29"/>
  <c r="BA92" i="29"/>
  <c r="BB92" i="29"/>
  <c r="BC92" i="29"/>
  <c r="BD92" i="29"/>
  <c r="BE92" i="29"/>
  <c r="BF92" i="29"/>
  <c r="BG92" i="29"/>
  <c r="BH92" i="29"/>
  <c r="BI92" i="29"/>
  <c r="BJ92" i="29"/>
  <c r="BK92" i="29"/>
  <c r="BL92" i="29"/>
  <c r="BM92" i="29"/>
  <c r="BN92" i="29"/>
  <c r="BO92" i="29"/>
  <c r="BP92" i="29"/>
  <c r="BQ92" i="29"/>
  <c r="BR92" i="29"/>
  <c r="BS92" i="29"/>
  <c r="AZ93" i="29"/>
  <c r="BA93" i="29"/>
  <c r="BB93" i="29"/>
  <c r="BC93" i="29"/>
  <c r="BD93" i="29"/>
  <c r="BE93" i="29"/>
  <c r="BF93" i="29"/>
  <c r="BG93" i="29"/>
  <c r="BH93" i="29"/>
  <c r="BI93" i="29"/>
  <c r="BJ93" i="29"/>
  <c r="BK93" i="29"/>
  <c r="BL93" i="29"/>
  <c r="BM93" i="29"/>
  <c r="BN93" i="29"/>
  <c r="BO93" i="29"/>
  <c r="BP93" i="29"/>
  <c r="BQ93" i="29"/>
  <c r="BR93" i="29"/>
  <c r="BS93" i="29"/>
  <c r="AZ94" i="29"/>
  <c r="BA94" i="29"/>
  <c r="BB94" i="29"/>
  <c r="BC94" i="29"/>
  <c r="BD94" i="29"/>
  <c r="BE94" i="29"/>
  <c r="BF94" i="29"/>
  <c r="BG94" i="29"/>
  <c r="BH94" i="29"/>
  <c r="BI94" i="29"/>
  <c r="BJ94" i="29"/>
  <c r="BK94" i="29"/>
  <c r="BL94" i="29"/>
  <c r="BM94" i="29"/>
  <c r="BN94" i="29"/>
  <c r="BO94" i="29"/>
  <c r="BP94" i="29"/>
  <c r="BQ94" i="29"/>
  <c r="BR94" i="29"/>
  <c r="BS94" i="29"/>
  <c r="AZ95" i="29"/>
  <c r="BA95" i="29"/>
  <c r="BB95" i="29"/>
  <c r="BC95" i="29"/>
  <c r="BD95" i="29"/>
  <c r="BE95" i="29"/>
  <c r="BF95" i="29"/>
  <c r="BG95" i="29"/>
  <c r="BH95" i="29"/>
  <c r="BI95" i="29"/>
  <c r="BJ95" i="29"/>
  <c r="BK95" i="29"/>
  <c r="BL95" i="29"/>
  <c r="BM95" i="29"/>
  <c r="BN95" i="29"/>
  <c r="BO95" i="29"/>
  <c r="BP95" i="29"/>
  <c r="BQ95" i="29"/>
  <c r="BR95" i="29"/>
  <c r="BS95" i="29"/>
  <c r="AZ96" i="29"/>
  <c r="BA96" i="29"/>
  <c r="BB96" i="29"/>
  <c r="BC96" i="29"/>
  <c r="BD96" i="29"/>
  <c r="BE96" i="29"/>
  <c r="BF96" i="29"/>
  <c r="BG96" i="29"/>
  <c r="BH96" i="29"/>
  <c r="BI96" i="29"/>
  <c r="BJ96" i="29"/>
  <c r="BK96" i="29"/>
  <c r="BL96" i="29"/>
  <c r="BM96" i="29"/>
  <c r="BN96" i="29"/>
  <c r="BO96" i="29"/>
  <c r="BP96" i="29"/>
  <c r="BQ96" i="29"/>
  <c r="BR96" i="29"/>
  <c r="BS96" i="29"/>
  <c r="AZ97" i="29"/>
  <c r="BA97" i="29"/>
  <c r="BB97" i="29"/>
  <c r="BC97" i="29"/>
  <c r="BD97" i="29"/>
  <c r="BE97" i="29"/>
  <c r="BF97" i="29"/>
  <c r="BG97" i="29"/>
  <c r="BH97" i="29"/>
  <c r="BI97" i="29"/>
  <c r="BJ97" i="29"/>
  <c r="BK97" i="29"/>
  <c r="BL97" i="29"/>
  <c r="BM97" i="29"/>
  <c r="BN97" i="29"/>
  <c r="BO97" i="29"/>
  <c r="BP97" i="29"/>
  <c r="BQ97" i="29"/>
  <c r="BR97" i="29"/>
  <c r="BS97" i="29"/>
  <c r="AZ98" i="29"/>
  <c r="BA98" i="29"/>
  <c r="BB98" i="29"/>
  <c r="BC98" i="29"/>
  <c r="BD98" i="29"/>
  <c r="BE98" i="29"/>
  <c r="BF98" i="29"/>
  <c r="BG98" i="29"/>
  <c r="BH98" i="29"/>
  <c r="BI98" i="29"/>
  <c r="BJ98" i="29"/>
  <c r="BK98" i="29"/>
  <c r="BL98" i="29"/>
  <c r="BM98" i="29"/>
  <c r="BN98" i="29"/>
  <c r="BO98" i="29"/>
  <c r="BP98" i="29"/>
  <c r="BQ98" i="29"/>
  <c r="BR98" i="29"/>
  <c r="BS98" i="29"/>
  <c r="AZ99" i="29"/>
  <c r="BA99" i="29"/>
  <c r="BB99" i="29"/>
  <c r="BC99" i="29"/>
  <c r="BD99" i="29"/>
  <c r="BE99" i="29"/>
  <c r="BF99" i="29"/>
  <c r="BG99" i="29"/>
  <c r="BH99" i="29"/>
  <c r="BI99" i="29"/>
  <c r="BJ99" i="29"/>
  <c r="BK99" i="29"/>
  <c r="BL99" i="29"/>
  <c r="BM99" i="29"/>
  <c r="BN99" i="29"/>
  <c r="BO99" i="29"/>
  <c r="BP99" i="29"/>
  <c r="BQ99" i="29"/>
  <c r="BR99" i="29"/>
  <c r="BS99" i="29"/>
  <c r="AZ100" i="29"/>
  <c r="BA100" i="29"/>
  <c r="BB100" i="29"/>
  <c r="BC100" i="29"/>
  <c r="BD100" i="29"/>
  <c r="BE100" i="29"/>
  <c r="BF100" i="29"/>
  <c r="BG100" i="29"/>
  <c r="BH100" i="29"/>
  <c r="BI100" i="29"/>
  <c r="BJ100" i="29"/>
  <c r="BK100" i="29"/>
  <c r="BL100" i="29"/>
  <c r="BM100" i="29"/>
  <c r="BN100" i="29"/>
  <c r="BO100" i="29"/>
  <c r="BP100" i="29"/>
  <c r="BQ100" i="29"/>
  <c r="BR100" i="29"/>
  <c r="BS100" i="29"/>
  <c r="AZ101" i="29"/>
  <c r="BA101" i="29"/>
  <c r="BB101" i="29"/>
  <c r="BC101" i="29"/>
  <c r="BD101" i="29"/>
  <c r="BE101" i="29"/>
  <c r="BF101" i="29"/>
  <c r="BG101" i="29"/>
  <c r="BH101" i="29"/>
  <c r="BI101" i="29"/>
  <c r="BJ101" i="29"/>
  <c r="BK101" i="29"/>
  <c r="BL101" i="29"/>
  <c r="BM101" i="29"/>
  <c r="BN101" i="29"/>
  <c r="BO101" i="29"/>
  <c r="BP101" i="29"/>
  <c r="BQ101" i="29"/>
  <c r="BR101" i="29"/>
  <c r="BS101" i="29"/>
  <c r="AZ102" i="29"/>
  <c r="BA102" i="29"/>
  <c r="BB102" i="29"/>
  <c r="BC102" i="29"/>
  <c r="BD102" i="29"/>
  <c r="BE102" i="29"/>
  <c r="BF102" i="29"/>
  <c r="BG102" i="29"/>
  <c r="BH102" i="29"/>
  <c r="BI102" i="29"/>
  <c r="BJ102" i="29"/>
  <c r="BK102" i="29"/>
  <c r="BL102" i="29"/>
  <c r="BM102" i="29"/>
  <c r="BN102" i="29"/>
  <c r="BO102" i="29"/>
  <c r="BP102" i="29"/>
  <c r="BQ102" i="29"/>
  <c r="BR102" i="29"/>
  <c r="BS102" i="29"/>
  <c r="AZ117" i="29"/>
  <c r="BA117" i="29"/>
  <c r="BB117" i="29"/>
  <c r="BC117" i="29"/>
  <c r="BD117" i="29"/>
  <c r="BE117" i="29"/>
  <c r="BF117" i="29"/>
  <c r="BG117" i="29"/>
  <c r="BH117" i="29"/>
  <c r="BI117" i="29"/>
  <c r="BJ117" i="29"/>
  <c r="BK117" i="29"/>
  <c r="BL117" i="29"/>
  <c r="BM117" i="29"/>
  <c r="BN117" i="29"/>
  <c r="BO117" i="29"/>
  <c r="BP117" i="29"/>
  <c r="BQ117" i="29"/>
  <c r="BR117" i="29"/>
  <c r="BS117" i="29"/>
  <c r="AC6" i="29"/>
  <c r="AB7" i="30" l="1"/>
  <c r="AH7" i="30" s="1"/>
  <c r="AB8" i="30"/>
  <c r="AH8" i="30" s="1"/>
  <c r="AB9" i="30"/>
  <c r="AH9" i="30" s="1"/>
  <c r="AB10" i="30"/>
  <c r="AH10" i="30" s="1"/>
  <c r="AB11" i="30"/>
  <c r="AH11" i="30" s="1"/>
  <c r="AB12" i="30"/>
  <c r="AH12" i="30" s="1"/>
  <c r="AB13" i="30"/>
  <c r="AH13" i="30" s="1"/>
  <c r="AB14" i="30"/>
  <c r="AH14" i="30" s="1"/>
  <c r="AB15" i="30"/>
  <c r="AH15" i="30" s="1"/>
  <c r="AB16" i="30"/>
  <c r="AH16" i="30" s="1"/>
  <c r="AB17" i="30"/>
  <c r="AH17" i="30" s="1"/>
  <c r="AB18" i="30"/>
  <c r="AH18" i="30" s="1"/>
  <c r="AB21" i="30"/>
  <c r="AH21" i="30" s="1"/>
  <c r="AB22" i="30"/>
  <c r="AH22" i="30" s="1"/>
  <c r="AB23" i="30"/>
  <c r="AH23" i="30" s="1"/>
  <c r="AB24" i="30"/>
  <c r="AH24" i="30" s="1"/>
  <c r="AB25" i="30"/>
  <c r="AH25" i="30" s="1"/>
  <c r="AB26" i="30"/>
  <c r="AB27" i="30"/>
  <c r="AB28" i="30"/>
  <c r="AB29" i="30"/>
  <c r="AH29" i="30" s="1"/>
  <c r="AB30" i="30"/>
  <c r="AH30" i="30" s="1"/>
  <c r="AB31" i="30"/>
  <c r="AH31" i="30" s="1"/>
  <c r="AB32" i="30"/>
  <c r="AH32" i="30" s="1"/>
  <c r="AB33" i="30"/>
  <c r="AH33" i="30" s="1"/>
  <c r="AB34" i="30"/>
  <c r="AH34" i="30" s="1"/>
  <c r="AB35" i="30"/>
  <c r="AH35" i="30" s="1"/>
  <c r="AB36" i="30"/>
  <c r="AH36" i="30" s="1"/>
  <c r="AB37" i="30"/>
  <c r="AH37" i="30" s="1"/>
  <c r="AB38" i="30"/>
  <c r="AH38" i="30" s="1"/>
  <c r="AB39" i="30"/>
  <c r="AH39" i="30" s="1"/>
  <c r="AB40" i="30"/>
  <c r="AH40" i="30" s="1"/>
  <c r="AB41" i="30"/>
  <c r="AH41" i="30" s="1"/>
  <c r="AB42" i="30"/>
  <c r="AH42" i="30" s="1"/>
  <c r="AB43" i="30"/>
  <c r="AH43" i="30" s="1"/>
  <c r="AB44" i="30"/>
  <c r="AB45" i="30"/>
  <c r="AH45" i="30" s="1"/>
  <c r="AB46" i="30"/>
  <c r="AH46" i="30" s="1"/>
  <c r="AB47" i="30"/>
  <c r="AH47" i="30" s="1"/>
  <c r="AB48" i="30"/>
  <c r="AH48" i="30" s="1"/>
  <c r="AB49" i="30"/>
  <c r="AH49" i="30" s="1"/>
  <c r="AB50" i="30"/>
  <c r="AH50" i="30" s="1"/>
  <c r="AB51" i="30"/>
  <c r="AH51" i="30" s="1"/>
  <c r="AB52" i="30"/>
  <c r="AH52" i="30" s="1"/>
  <c r="AB53" i="30"/>
  <c r="AH53" i="30" s="1"/>
  <c r="AB54" i="30"/>
  <c r="AH54" i="30" s="1"/>
  <c r="AB55" i="30"/>
  <c r="AH55" i="30" s="1"/>
  <c r="AB56" i="30"/>
  <c r="AH56" i="30" s="1"/>
  <c r="AB57" i="30"/>
  <c r="AH57" i="30" s="1"/>
  <c r="AB58" i="30"/>
  <c r="AH58" i="30" s="1"/>
  <c r="AB59" i="30"/>
  <c r="AH59" i="30" s="1"/>
  <c r="AB60" i="30"/>
  <c r="AH60" i="30" s="1"/>
  <c r="AB61" i="30"/>
  <c r="AH61" i="30" s="1"/>
  <c r="AB62" i="30"/>
  <c r="AH62" i="30" s="1"/>
  <c r="AB63" i="30"/>
  <c r="AH63" i="30" s="1"/>
  <c r="AB64" i="30"/>
  <c r="AH64" i="30" s="1"/>
  <c r="AB65" i="30"/>
  <c r="AH65" i="30" s="1"/>
  <c r="AB66" i="30"/>
  <c r="AH66" i="30" s="1"/>
  <c r="AB67" i="30"/>
  <c r="AH67" i="30" s="1"/>
  <c r="AB68" i="30"/>
  <c r="AH68" i="30" s="1"/>
  <c r="AB69" i="30"/>
  <c r="AH69" i="30" s="1"/>
  <c r="AB70" i="30"/>
  <c r="AH70" i="30" s="1"/>
  <c r="AB71" i="30"/>
  <c r="AH71" i="30" s="1"/>
  <c r="AB72" i="30"/>
  <c r="AH72" i="30" s="1"/>
  <c r="AB73" i="30"/>
  <c r="AH73" i="30" s="1"/>
  <c r="AB74" i="30"/>
  <c r="AH74" i="30" s="1"/>
  <c r="AB75" i="30"/>
  <c r="AH75" i="30" s="1"/>
  <c r="AB76" i="30"/>
  <c r="AH76" i="30" s="1"/>
  <c r="AB77" i="30"/>
  <c r="AB78" i="30"/>
  <c r="AB79" i="30"/>
  <c r="AB80" i="30"/>
  <c r="AH80" i="30" s="1"/>
  <c r="AB81" i="30"/>
  <c r="AH81" i="30" s="1"/>
  <c r="AB82" i="30"/>
  <c r="AH82" i="30" s="1"/>
  <c r="AB83" i="30"/>
  <c r="AH83" i="30" s="1"/>
  <c r="AB84" i="30"/>
  <c r="AH84" i="30" s="1"/>
  <c r="AB85" i="30"/>
  <c r="AH85" i="30" s="1"/>
  <c r="AB86" i="30"/>
  <c r="AH86" i="30" s="1"/>
  <c r="AB87" i="30"/>
  <c r="AH87" i="30" s="1"/>
  <c r="AB88" i="30"/>
  <c r="AH88" i="30" s="1"/>
  <c r="AB89" i="30"/>
  <c r="AH89" i="30" s="1"/>
  <c r="AB90" i="30"/>
  <c r="AH90" i="30" s="1"/>
  <c r="AB91" i="30"/>
  <c r="AH91" i="30" s="1"/>
  <c r="AB92" i="30"/>
  <c r="AH92" i="30" s="1"/>
  <c r="AB93" i="30"/>
  <c r="AH93" i="30" s="1"/>
  <c r="AB94" i="30"/>
  <c r="AH94" i="30" s="1"/>
  <c r="AB95" i="30"/>
  <c r="AH95" i="30" s="1"/>
  <c r="AB96" i="30"/>
  <c r="AH96" i="30" s="1"/>
  <c r="AB97" i="30"/>
  <c r="AH97" i="30" s="1"/>
  <c r="AB98" i="30"/>
  <c r="AH98" i="30" s="1"/>
  <c r="AB99" i="30"/>
  <c r="AH99" i="30" s="1"/>
  <c r="AB100" i="30"/>
  <c r="AH100" i="30" s="1"/>
  <c r="AB101" i="30"/>
  <c r="AH101" i="30" s="1"/>
  <c r="AB102" i="30"/>
  <c r="AH102" i="30" s="1"/>
  <c r="AB103" i="30"/>
  <c r="AH103" i="30" s="1"/>
  <c r="AB104" i="30"/>
  <c r="AH104" i="30" s="1"/>
  <c r="AB105" i="30"/>
  <c r="AH105" i="30" s="1"/>
  <c r="AB106" i="30"/>
  <c r="AH106" i="30" s="1"/>
  <c r="AB107" i="30"/>
  <c r="AH107" i="30" s="1"/>
  <c r="AB108" i="30"/>
  <c r="AH108" i="30" s="1"/>
  <c r="AB109" i="30"/>
  <c r="AH109" i="30" s="1"/>
  <c r="AB110" i="30"/>
  <c r="AH110" i="30" s="1"/>
  <c r="AB111" i="30"/>
  <c r="AH111" i="30" s="1"/>
  <c r="AB112" i="30"/>
  <c r="AH112" i="30" s="1"/>
  <c r="AB113" i="30"/>
  <c r="AH113" i="30" s="1"/>
  <c r="AB114" i="30"/>
  <c r="AH114" i="30" s="1"/>
  <c r="AB115" i="30"/>
  <c r="AH115" i="30" s="1"/>
  <c r="AB116" i="30"/>
  <c r="AH116" i="30" s="1"/>
  <c r="AB117" i="30"/>
  <c r="AH117" i="30" s="1"/>
  <c r="AB118" i="30"/>
  <c r="AH118" i="30" s="1"/>
  <c r="AB119" i="30"/>
  <c r="AH119" i="30" s="1"/>
  <c r="AB120" i="30"/>
  <c r="AB7" i="29"/>
  <c r="AC7" i="29"/>
  <c r="AE7" i="29" s="1"/>
  <c r="AB8" i="29"/>
  <c r="AC8" i="29"/>
  <c r="AE8" i="29" s="1"/>
  <c r="AB9" i="29"/>
  <c r="AC9" i="29"/>
  <c r="AE9" i="29" s="1"/>
  <c r="AB10" i="29"/>
  <c r="AC10" i="29"/>
  <c r="AE10" i="29" s="1"/>
  <c r="AB11" i="29"/>
  <c r="AC11" i="29"/>
  <c r="AE11" i="29" s="1"/>
  <c r="AB12" i="29"/>
  <c r="AC12" i="29"/>
  <c r="AE12" i="29" s="1"/>
  <c r="AB13" i="29"/>
  <c r="AC13" i="29"/>
  <c r="AE13" i="29" s="1"/>
  <c r="AB14" i="29"/>
  <c r="AC14" i="29"/>
  <c r="AE14" i="29" s="1"/>
  <c r="AB15" i="29"/>
  <c r="AC15" i="29"/>
  <c r="AE15" i="29" s="1"/>
  <c r="AB16" i="29"/>
  <c r="AC16" i="29"/>
  <c r="AE16" i="29" s="1"/>
  <c r="AB17" i="29"/>
  <c r="AC17" i="29"/>
  <c r="AE17" i="29" s="1"/>
  <c r="AB18" i="29"/>
  <c r="AC18" i="29"/>
  <c r="AE18" i="29" s="1"/>
  <c r="AC19" i="29"/>
  <c r="AE19" i="29" s="1"/>
  <c r="AC20" i="29"/>
  <c r="AE20" i="29" s="1"/>
  <c r="AB21" i="29"/>
  <c r="AC21" i="29"/>
  <c r="AE21" i="29" s="1"/>
  <c r="AB22" i="29"/>
  <c r="AC22" i="29"/>
  <c r="AE22" i="29" s="1"/>
  <c r="AB23" i="29"/>
  <c r="AC23" i="29"/>
  <c r="AE23" i="29" s="1"/>
  <c r="AB24" i="29"/>
  <c r="AC24" i="29"/>
  <c r="AE24" i="29" s="1"/>
  <c r="AB25" i="29"/>
  <c r="AC25" i="29"/>
  <c r="AE25" i="29" s="1"/>
  <c r="AB26" i="29"/>
  <c r="AC26" i="29"/>
  <c r="AE26" i="29" s="1"/>
  <c r="AB27" i="29"/>
  <c r="AC27" i="29"/>
  <c r="AE27" i="29" s="1"/>
  <c r="AB28" i="29"/>
  <c r="AC28" i="29"/>
  <c r="AE28" i="29" s="1"/>
  <c r="AB29" i="29"/>
  <c r="AC29" i="29"/>
  <c r="AE29" i="29" s="1"/>
  <c r="AB30" i="29"/>
  <c r="AC30" i="29"/>
  <c r="AE30" i="29" s="1"/>
  <c r="AB31" i="29"/>
  <c r="AC31" i="29"/>
  <c r="AE31" i="29" s="1"/>
  <c r="AB32" i="29"/>
  <c r="AC32" i="29"/>
  <c r="AE32" i="29" s="1"/>
  <c r="AB33" i="29"/>
  <c r="AC33" i="29"/>
  <c r="AE33" i="29" s="1"/>
  <c r="AB34" i="29"/>
  <c r="AC34" i="29"/>
  <c r="AE34" i="29" s="1"/>
  <c r="AB35" i="29"/>
  <c r="AC35" i="29"/>
  <c r="AE35" i="29" s="1"/>
  <c r="AB36" i="29"/>
  <c r="AC36" i="29"/>
  <c r="AE36" i="29" s="1"/>
  <c r="AB37" i="29"/>
  <c r="AC37" i="29"/>
  <c r="AE37" i="29" s="1"/>
  <c r="AB38" i="29"/>
  <c r="AC38" i="29"/>
  <c r="AE38" i="29" s="1"/>
  <c r="AB39" i="29"/>
  <c r="AC39" i="29"/>
  <c r="AE39" i="29" s="1"/>
  <c r="AB40" i="29"/>
  <c r="AC40" i="29"/>
  <c r="AE40" i="29" s="1"/>
  <c r="AB41" i="29"/>
  <c r="AC41" i="29"/>
  <c r="AE41" i="29" s="1"/>
  <c r="AB42" i="29"/>
  <c r="AC42" i="29"/>
  <c r="AE42" i="29" s="1"/>
  <c r="AB43" i="29"/>
  <c r="AC43" i="29"/>
  <c r="AE43" i="29" s="1"/>
  <c r="AB44" i="29"/>
  <c r="AC44" i="29"/>
  <c r="AE44" i="29" s="1"/>
  <c r="AB45" i="29"/>
  <c r="AC45" i="29"/>
  <c r="AE45" i="29" s="1"/>
  <c r="AB46" i="29"/>
  <c r="AC46" i="29"/>
  <c r="AE46" i="29" s="1"/>
  <c r="AB47" i="29"/>
  <c r="AC47" i="29"/>
  <c r="AE47" i="29" s="1"/>
  <c r="AB48" i="29"/>
  <c r="AC48" i="29"/>
  <c r="AE48" i="29" s="1"/>
  <c r="AB49" i="29"/>
  <c r="AC49" i="29"/>
  <c r="AE49" i="29" s="1"/>
  <c r="AB50" i="29"/>
  <c r="AC50" i="29"/>
  <c r="AE50" i="29" s="1"/>
  <c r="AB51" i="29"/>
  <c r="AC51" i="29"/>
  <c r="AE51" i="29" s="1"/>
  <c r="AB52" i="29"/>
  <c r="AC52" i="29"/>
  <c r="AE52" i="29" s="1"/>
  <c r="AB53" i="29"/>
  <c r="AC53" i="29"/>
  <c r="AE53" i="29" s="1"/>
  <c r="AB54" i="29"/>
  <c r="AC54" i="29"/>
  <c r="AE54" i="29" s="1"/>
  <c r="AB55" i="29"/>
  <c r="AC55" i="29"/>
  <c r="AE55" i="29" s="1"/>
  <c r="AB56" i="29"/>
  <c r="AC56" i="29"/>
  <c r="AE56" i="29" s="1"/>
  <c r="AB57" i="29"/>
  <c r="AC57" i="29"/>
  <c r="AE57" i="29" s="1"/>
  <c r="AB58" i="29"/>
  <c r="AC58" i="29"/>
  <c r="AE58" i="29" s="1"/>
  <c r="AB59" i="29"/>
  <c r="AC59" i="29"/>
  <c r="AE59" i="29" s="1"/>
  <c r="AB60" i="29"/>
  <c r="AC60" i="29"/>
  <c r="AE60" i="29" s="1"/>
  <c r="AB61" i="29"/>
  <c r="AC61" i="29"/>
  <c r="AE61" i="29" s="1"/>
  <c r="AB62" i="29"/>
  <c r="AC62" i="29"/>
  <c r="AE62" i="29" s="1"/>
  <c r="AB63" i="29"/>
  <c r="AC63" i="29"/>
  <c r="AE63" i="29" s="1"/>
  <c r="AB64" i="29"/>
  <c r="AC64" i="29"/>
  <c r="AE64" i="29" s="1"/>
  <c r="AB65" i="29"/>
  <c r="AC65" i="29"/>
  <c r="AE65" i="29" s="1"/>
  <c r="AB66" i="29"/>
  <c r="AC66" i="29"/>
  <c r="AE66" i="29" s="1"/>
  <c r="AB67" i="29"/>
  <c r="AC67" i="29"/>
  <c r="AE67" i="29" s="1"/>
  <c r="AB68" i="29"/>
  <c r="AC68" i="29"/>
  <c r="AE68" i="29" s="1"/>
  <c r="AB69" i="29"/>
  <c r="AC69" i="29"/>
  <c r="AE69" i="29" s="1"/>
  <c r="AB70" i="29"/>
  <c r="AC70" i="29"/>
  <c r="AE70" i="29" s="1"/>
  <c r="AB71" i="29"/>
  <c r="AC71" i="29"/>
  <c r="AE71" i="29" s="1"/>
  <c r="AB72" i="29"/>
  <c r="AC72" i="29"/>
  <c r="AE72" i="29" s="1"/>
  <c r="AB73" i="29"/>
  <c r="AC73" i="29"/>
  <c r="AE73" i="29" s="1"/>
  <c r="AB74" i="29"/>
  <c r="AC74" i="29"/>
  <c r="AE74" i="29" s="1"/>
  <c r="AB75" i="29"/>
  <c r="AC75" i="29"/>
  <c r="AE75" i="29" s="1"/>
  <c r="AB76" i="29"/>
  <c r="AC76" i="29"/>
  <c r="AE76" i="29" s="1"/>
  <c r="AB77" i="29"/>
  <c r="AC77" i="29"/>
  <c r="AE77" i="29" s="1"/>
  <c r="AB78" i="29"/>
  <c r="AC78" i="29"/>
  <c r="AE78" i="29" s="1"/>
  <c r="AB79" i="29"/>
  <c r="AC79" i="29"/>
  <c r="AE79" i="29" s="1"/>
  <c r="AB80" i="29"/>
  <c r="AC80" i="29"/>
  <c r="AE80" i="29" s="1"/>
  <c r="AB81" i="29"/>
  <c r="AC81" i="29"/>
  <c r="AE81" i="29" s="1"/>
  <c r="AB82" i="29"/>
  <c r="AC82" i="29"/>
  <c r="AE82" i="29" s="1"/>
  <c r="AB83" i="29"/>
  <c r="AC83" i="29"/>
  <c r="AE83" i="29" s="1"/>
  <c r="AB84" i="29"/>
  <c r="AC84" i="29"/>
  <c r="AE84" i="29" s="1"/>
  <c r="AB85" i="29"/>
  <c r="AC85" i="29"/>
  <c r="AE85" i="29" s="1"/>
  <c r="AB86" i="29"/>
  <c r="AC86" i="29"/>
  <c r="AE86" i="29" s="1"/>
  <c r="AB87" i="29"/>
  <c r="AC87" i="29"/>
  <c r="AE87" i="29" s="1"/>
  <c r="AB88" i="29"/>
  <c r="AC88" i="29"/>
  <c r="AE88" i="29" s="1"/>
  <c r="AB89" i="29"/>
  <c r="AC89" i="29"/>
  <c r="AE89" i="29" s="1"/>
  <c r="AB90" i="29"/>
  <c r="AC90" i="29"/>
  <c r="AE90" i="29" s="1"/>
  <c r="AB91" i="29"/>
  <c r="AC91" i="29"/>
  <c r="AE91" i="29" s="1"/>
  <c r="AB92" i="29"/>
  <c r="AC92" i="29"/>
  <c r="AE92" i="29" s="1"/>
  <c r="AB93" i="29"/>
  <c r="AC93" i="29"/>
  <c r="AE93" i="29" s="1"/>
  <c r="AB94" i="29"/>
  <c r="AC94" i="29"/>
  <c r="AE94" i="29" s="1"/>
  <c r="AB95" i="29"/>
  <c r="AC95" i="29"/>
  <c r="AE95" i="29" s="1"/>
  <c r="AB96" i="29"/>
  <c r="AC96" i="29"/>
  <c r="AE96" i="29" s="1"/>
  <c r="AB97" i="29"/>
  <c r="AC97" i="29"/>
  <c r="AE97" i="29" s="1"/>
  <c r="AB98" i="29"/>
  <c r="AC98" i="29"/>
  <c r="AE98" i="29" s="1"/>
  <c r="AB99" i="29"/>
  <c r="AC99" i="29"/>
  <c r="AE99" i="29" s="1"/>
  <c r="AB100" i="29"/>
  <c r="AC100" i="29"/>
  <c r="AE100" i="29" s="1"/>
  <c r="AB101" i="29"/>
  <c r="AC101" i="29"/>
  <c r="AE101" i="29" s="1"/>
  <c r="AB102" i="29"/>
  <c r="AC102" i="29"/>
  <c r="AE102" i="29" s="1"/>
  <c r="AB103" i="29"/>
  <c r="AC103" i="29"/>
  <c r="AE103" i="29" s="1"/>
  <c r="AB104" i="29"/>
  <c r="AC104" i="29"/>
  <c r="AE104" i="29" s="1"/>
  <c r="AB105" i="29"/>
  <c r="AC105" i="29"/>
  <c r="AE105" i="29" s="1"/>
  <c r="AB106" i="29"/>
  <c r="AC106" i="29"/>
  <c r="AE106" i="29" s="1"/>
  <c r="AB107" i="29"/>
  <c r="AC107" i="29"/>
  <c r="AE107" i="29" s="1"/>
  <c r="AB108" i="29"/>
  <c r="AC108" i="29"/>
  <c r="AE108" i="29" s="1"/>
  <c r="AB109" i="29"/>
  <c r="AC109" i="29"/>
  <c r="AE109" i="29" s="1"/>
  <c r="AB110" i="29"/>
  <c r="AC110" i="29"/>
  <c r="AE110" i="29" s="1"/>
  <c r="AB111" i="29"/>
  <c r="AC111" i="29"/>
  <c r="AE111" i="29" s="1"/>
  <c r="AB112" i="29"/>
  <c r="AC112" i="29"/>
  <c r="AE112" i="29" s="1"/>
  <c r="AB113" i="29"/>
  <c r="AC113" i="29"/>
  <c r="AE113" i="29" s="1"/>
  <c r="AB114" i="29"/>
  <c r="AC114" i="29"/>
  <c r="AE114" i="29" s="1"/>
  <c r="AB115" i="29"/>
  <c r="AC115" i="29"/>
  <c r="AE115" i="29" s="1"/>
  <c r="AB116" i="29"/>
  <c r="AC116" i="29"/>
  <c r="AE116" i="29" s="1"/>
  <c r="AB117" i="29"/>
  <c r="AC117" i="29"/>
  <c r="AE117" i="29" s="1"/>
  <c r="AB118" i="29"/>
  <c r="AC118" i="29"/>
  <c r="AE118" i="29" s="1"/>
  <c r="AB119" i="29"/>
  <c r="AC119" i="29"/>
  <c r="AE119" i="29" s="1"/>
  <c r="AB120" i="29"/>
  <c r="AC120" i="29"/>
  <c r="AE120" i="29" s="1"/>
  <c r="AC121" i="29"/>
  <c r="AE121" i="29" s="1"/>
  <c r="AC122" i="29"/>
  <c r="BK51" i="30" l="1"/>
  <c r="AJ51" i="30" s="1"/>
  <c r="AG51" i="30"/>
  <c r="AK51" i="30" s="1"/>
  <c r="AI51" i="30" s="1"/>
  <c r="AG10" i="30"/>
  <c r="AK10" i="30" s="1"/>
  <c r="AI10" i="30" s="1"/>
  <c r="BK10" i="30"/>
  <c r="AJ10" i="30" s="1"/>
  <c r="S122" i="29"/>
  <c r="AB122" i="29" s="1"/>
  <c r="S122" i="30"/>
  <c r="AB122" i="30" s="1"/>
  <c r="S121" i="30"/>
  <c r="AB121" i="30" s="1"/>
  <c r="AH121" i="30" s="1"/>
  <c r="I120" i="30"/>
  <c r="J120" i="30" s="1"/>
  <c r="J119" i="30"/>
  <c r="G119" i="30"/>
  <c r="J118" i="30"/>
  <c r="G118" i="30"/>
  <c r="G117" i="30"/>
  <c r="J116" i="30"/>
  <c r="G116" i="30"/>
  <c r="J115" i="30"/>
  <c r="G115" i="30"/>
  <c r="J114" i="30"/>
  <c r="G114" i="30"/>
  <c r="J113" i="30"/>
  <c r="G113" i="30"/>
  <c r="J112" i="30"/>
  <c r="G112" i="30"/>
  <c r="J111" i="30"/>
  <c r="G111" i="30"/>
  <c r="J110" i="30"/>
  <c r="G110" i="30"/>
  <c r="J109" i="30"/>
  <c r="G109" i="30"/>
  <c r="J108" i="30"/>
  <c r="G108" i="30"/>
  <c r="J107" i="30"/>
  <c r="G107" i="30"/>
  <c r="J106" i="30"/>
  <c r="G106" i="30"/>
  <c r="J105" i="30"/>
  <c r="G105" i="30"/>
  <c r="J104" i="30"/>
  <c r="G104" i="30"/>
  <c r="J103" i="30"/>
  <c r="G103" i="30"/>
  <c r="G102" i="30"/>
  <c r="G101" i="30"/>
  <c r="G100" i="30"/>
  <c r="G99" i="30"/>
  <c r="G98" i="30"/>
  <c r="G97" i="30"/>
  <c r="G96" i="30"/>
  <c r="G95" i="30"/>
  <c r="G94" i="30"/>
  <c r="G93" i="30"/>
  <c r="J80" i="30"/>
  <c r="G80" i="30"/>
  <c r="I79" i="30"/>
  <c r="J79" i="30" s="1"/>
  <c r="I78" i="30"/>
  <c r="J78" i="30" s="1"/>
  <c r="I77" i="30"/>
  <c r="J77" i="30" s="1"/>
  <c r="J75" i="30"/>
  <c r="G75" i="30"/>
  <c r="J74" i="30"/>
  <c r="G74" i="30"/>
  <c r="J71" i="30"/>
  <c r="G71" i="30"/>
  <c r="J70" i="30"/>
  <c r="G70" i="30"/>
  <c r="J69" i="30"/>
  <c r="G69" i="30"/>
  <c r="G68" i="30"/>
  <c r="G67" i="30"/>
  <c r="J66" i="30"/>
  <c r="G66" i="30"/>
  <c r="J65" i="30"/>
  <c r="G65" i="30"/>
  <c r="J64" i="30"/>
  <c r="G64" i="30"/>
  <c r="J63" i="30"/>
  <c r="G63" i="30"/>
  <c r="J62" i="30"/>
  <c r="G62" i="30"/>
  <c r="J61" i="30"/>
  <c r="G61" i="30"/>
  <c r="G60" i="30"/>
  <c r="G59" i="30"/>
  <c r="G58" i="30"/>
  <c r="G57" i="30"/>
  <c r="J49" i="30"/>
  <c r="G49" i="30"/>
  <c r="J48" i="30"/>
  <c r="G48" i="30"/>
  <c r="G46" i="30"/>
  <c r="J45" i="30"/>
  <c r="I44" i="30"/>
  <c r="J44" i="30" s="1"/>
  <c r="I28" i="30"/>
  <c r="J28" i="30" s="1"/>
  <c r="I27" i="30"/>
  <c r="J27" i="30" s="1"/>
  <c r="I26" i="30"/>
  <c r="J26" i="30" s="1"/>
  <c r="S20" i="30"/>
  <c r="AB20" i="30" s="1"/>
  <c r="AH20" i="30" s="1"/>
  <c r="S19" i="30"/>
  <c r="AB19" i="30" s="1"/>
  <c r="AH19" i="30" s="1"/>
  <c r="AB6" i="30"/>
  <c r="AH6" i="30" s="1"/>
  <c r="J6" i="30"/>
  <c r="S121" i="29"/>
  <c r="AB121" i="29" s="1"/>
  <c r="I120" i="29"/>
  <c r="J119" i="29"/>
  <c r="G119" i="29"/>
  <c r="J118" i="29"/>
  <c r="G118" i="29"/>
  <c r="G117" i="29"/>
  <c r="J116" i="29"/>
  <c r="G116" i="29"/>
  <c r="J115" i="29"/>
  <c r="G115" i="29"/>
  <c r="J114" i="29"/>
  <c r="G114" i="29"/>
  <c r="J113" i="29"/>
  <c r="G113" i="29"/>
  <c r="J112" i="29"/>
  <c r="G112" i="29"/>
  <c r="J111" i="29"/>
  <c r="G111" i="29"/>
  <c r="J110" i="29"/>
  <c r="G110" i="29"/>
  <c r="J109" i="29"/>
  <c r="G109" i="29"/>
  <c r="J108" i="29"/>
  <c r="G108" i="29"/>
  <c r="J107" i="29"/>
  <c r="G107" i="29"/>
  <c r="J106" i="29"/>
  <c r="G106" i="29"/>
  <c r="J105" i="29"/>
  <c r="G105" i="29"/>
  <c r="J104" i="29"/>
  <c r="G104" i="29"/>
  <c r="J103" i="29"/>
  <c r="G103" i="29"/>
  <c r="G102" i="29"/>
  <c r="G101" i="29"/>
  <c r="G100" i="29"/>
  <c r="G99" i="29"/>
  <c r="G98" i="29"/>
  <c r="G97" i="29"/>
  <c r="G96" i="29"/>
  <c r="G95" i="29"/>
  <c r="G94" i="29"/>
  <c r="G93" i="29"/>
  <c r="J80" i="29"/>
  <c r="G80" i="29"/>
  <c r="I79" i="29"/>
  <c r="I78" i="29"/>
  <c r="I77" i="29"/>
  <c r="J75" i="29"/>
  <c r="G75" i="29"/>
  <c r="J74" i="29"/>
  <c r="G74" i="29"/>
  <c r="J71" i="29"/>
  <c r="G71" i="29"/>
  <c r="J70" i="29"/>
  <c r="G70" i="29"/>
  <c r="J69" i="29"/>
  <c r="G69" i="29"/>
  <c r="G68" i="29"/>
  <c r="G67" i="29"/>
  <c r="J66" i="29"/>
  <c r="G66" i="29"/>
  <c r="J65" i="29"/>
  <c r="G65" i="29"/>
  <c r="J64" i="29"/>
  <c r="G64" i="29"/>
  <c r="J63" i="29"/>
  <c r="G63" i="29"/>
  <c r="J62" i="29"/>
  <c r="G62" i="29"/>
  <c r="J61" i="29"/>
  <c r="G61" i="29"/>
  <c r="G60" i="29"/>
  <c r="G59" i="29"/>
  <c r="G58" i="29"/>
  <c r="G57" i="29"/>
  <c r="J49" i="29"/>
  <c r="G49" i="29"/>
  <c r="J48" i="29"/>
  <c r="G48" i="29"/>
  <c r="G46" i="29"/>
  <c r="J45" i="29"/>
  <c r="I44" i="29"/>
  <c r="I28" i="29"/>
  <c r="I27" i="29"/>
  <c r="I26" i="29"/>
  <c r="S20" i="29"/>
  <c r="AB20" i="29" s="1"/>
  <c r="S19" i="29"/>
  <c r="AB19" i="29" s="1"/>
  <c r="AE6" i="29"/>
  <c r="AB6" i="29"/>
  <c r="J6" i="29"/>
  <c r="AH120" i="30" l="1"/>
  <c r="AH26" i="30"/>
  <c r="BD70" i="29"/>
  <c r="BL70" i="29"/>
  <c r="BE70" i="29"/>
  <c r="BM70" i="29"/>
  <c r="BF70" i="29"/>
  <c r="BN70" i="29"/>
  <c r="BG70" i="29"/>
  <c r="BO70" i="29"/>
  <c r="AZ70" i="29"/>
  <c r="BH70" i="29"/>
  <c r="BP70" i="29"/>
  <c r="BA70" i="29"/>
  <c r="BI70" i="29"/>
  <c r="BQ70" i="29"/>
  <c r="BB70" i="29"/>
  <c r="BJ70" i="29"/>
  <c r="BR70" i="29"/>
  <c r="BC70" i="29"/>
  <c r="BK70" i="29"/>
  <c r="BS70" i="29"/>
  <c r="BP121" i="29"/>
  <c r="BR121" i="29"/>
  <c r="BQ121" i="29"/>
  <c r="BJ121" i="29"/>
  <c r="BC121" i="29"/>
  <c r="BD121" i="29"/>
  <c r="BL121" i="29"/>
  <c r="BE121" i="29"/>
  <c r="BM121" i="29"/>
  <c r="BF121" i="29"/>
  <c r="BN121" i="29"/>
  <c r="AZ121" i="29"/>
  <c r="BA121" i="29"/>
  <c r="BK121" i="29"/>
  <c r="BG121" i="29"/>
  <c r="BO121" i="29"/>
  <c r="BH121" i="29"/>
  <c r="BI121" i="29"/>
  <c r="BB121" i="29"/>
  <c r="BS121" i="29"/>
  <c r="BD112" i="29"/>
  <c r="BL112" i="29"/>
  <c r="BE112" i="29"/>
  <c r="BM112" i="29"/>
  <c r="BF112" i="29"/>
  <c r="BN112" i="29"/>
  <c r="BG112" i="29"/>
  <c r="BO112" i="29"/>
  <c r="AZ112" i="29"/>
  <c r="BH112" i="29"/>
  <c r="BP112" i="29"/>
  <c r="BA112" i="29"/>
  <c r="BI112" i="29"/>
  <c r="BQ112" i="29"/>
  <c r="BB112" i="29"/>
  <c r="BJ112" i="29"/>
  <c r="BR112" i="29"/>
  <c r="BC112" i="29"/>
  <c r="BK112" i="29"/>
  <c r="BS112" i="29"/>
  <c r="BD62" i="29"/>
  <c r="BL62" i="29"/>
  <c r="BE62" i="29"/>
  <c r="BM62" i="29"/>
  <c r="BF62" i="29"/>
  <c r="BN62" i="29"/>
  <c r="BG62" i="29"/>
  <c r="BO62" i="29"/>
  <c r="AZ62" i="29"/>
  <c r="BH62" i="29"/>
  <c r="BP62" i="29"/>
  <c r="BA62" i="29"/>
  <c r="BI62" i="29"/>
  <c r="BQ62" i="29"/>
  <c r="BB62" i="29"/>
  <c r="BJ62" i="29"/>
  <c r="BR62" i="29"/>
  <c r="BC62" i="29"/>
  <c r="BK62" i="29"/>
  <c r="BS62" i="29"/>
  <c r="AZ105" i="29"/>
  <c r="BH105" i="29"/>
  <c r="BP105" i="29"/>
  <c r="BA105" i="29"/>
  <c r="BI105" i="29"/>
  <c r="BQ105" i="29"/>
  <c r="BB105" i="29"/>
  <c r="BJ105" i="29"/>
  <c r="BR105" i="29"/>
  <c r="BC105" i="29"/>
  <c r="BK105" i="29"/>
  <c r="BS105" i="29"/>
  <c r="BD105" i="29"/>
  <c r="BL105" i="29"/>
  <c r="BE105" i="29"/>
  <c r="BM105" i="29"/>
  <c r="BF105" i="29"/>
  <c r="BN105" i="29"/>
  <c r="BG105" i="29"/>
  <c r="BO105" i="29"/>
  <c r="BI6" i="29"/>
  <c r="BK6" i="29"/>
  <c r="BB6" i="29"/>
  <c r="BJ6" i="29"/>
  <c r="BR6" i="29"/>
  <c r="BC6" i="29"/>
  <c r="BD6" i="29"/>
  <c r="BL6" i="29"/>
  <c r="BA6" i="29"/>
  <c r="BF6" i="29"/>
  <c r="BG6" i="29"/>
  <c r="BH6" i="29"/>
  <c r="BQ6" i="29"/>
  <c r="BE6" i="29"/>
  <c r="BM6" i="29"/>
  <c r="AZ6" i="29"/>
  <c r="BN6" i="29"/>
  <c r="BO6" i="29"/>
  <c r="BP6" i="29"/>
  <c r="BS6" i="29"/>
  <c r="AZ63" i="29"/>
  <c r="BH63" i="29"/>
  <c r="BP63" i="29"/>
  <c r="BA63" i="29"/>
  <c r="BI63" i="29"/>
  <c r="BQ63" i="29"/>
  <c r="BB63" i="29"/>
  <c r="BJ63" i="29"/>
  <c r="BR63" i="29"/>
  <c r="BC63" i="29"/>
  <c r="BK63" i="29"/>
  <c r="BS63" i="29"/>
  <c r="BD63" i="29"/>
  <c r="BL63" i="29"/>
  <c r="BE63" i="29"/>
  <c r="BM63" i="29"/>
  <c r="BF63" i="29"/>
  <c r="BN63" i="29"/>
  <c r="BG63" i="29"/>
  <c r="BO63" i="29"/>
  <c r="BD74" i="29"/>
  <c r="BL74" i="29"/>
  <c r="BE74" i="29"/>
  <c r="BM74" i="29"/>
  <c r="BF74" i="29"/>
  <c r="BN74" i="29"/>
  <c r="BG74" i="29"/>
  <c r="BO74" i="29"/>
  <c r="AZ74" i="29"/>
  <c r="BH74" i="29"/>
  <c r="BP74" i="29"/>
  <c r="BA74" i="29"/>
  <c r="BI74" i="29"/>
  <c r="BQ74" i="29"/>
  <c r="BB74" i="29"/>
  <c r="BJ74" i="29"/>
  <c r="BR74" i="29"/>
  <c r="BC74" i="29"/>
  <c r="BK74" i="29"/>
  <c r="BS74" i="29"/>
  <c r="BL118" i="29"/>
  <c r="BE118" i="29"/>
  <c r="BF118" i="29"/>
  <c r="BN118" i="29"/>
  <c r="BG118" i="29"/>
  <c r="BO118" i="29"/>
  <c r="AZ118" i="29"/>
  <c r="BH118" i="29"/>
  <c r="BP118" i="29"/>
  <c r="BA118" i="29"/>
  <c r="BI118" i="29"/>
  <c r="BQ118" i="29"/>
  <c r="BB118" i="29"/>
  <c r="BJ118" i="29"/>
  <c r="BR118" i="29"/>
  <c r="BC118" i="29"/>
  <c r="BK118" i="29"/>
  <c r="BS118" i="29"/>
  <c r="BD118" i="29"/>
  <c r="BM118" i="29"/>
  <c r="AH27" i="30"/>
  <c r="AZ103" i="29"/>
  <c r="BH103" i="29"/>
  <c r="BP103" i="29"/>
  <c r="BA103" i="29"/>
  <c r="BI103" i="29"/>
  <c r="BQ103" i="29"/>
  <c r="BB103" i="29"/>
  <c r="BJ103" i="29"/>
  <c r="BR103" i="29"/>
  <c r="BC103" i="29"/>
  <c r="BK103" i="29"/>
  <c r="BS103" i="29"/>
  <c r="BD103" i="29"/>
  <c r="BL103" i="29"/>
  <c r="BE103" i="29"/>
  <c r="BM103" i="29"/>
  <c r="BF103" i="29"/>
  <c r="BN103" i="29"/>
  <c r="BG103" i="29"/>
  <c r="BO103" i="29"/>
  <c r="BH115" i="29"/>
  <c r="BP115" i="29"/>
  <c r="BA115" i="29"/>
  <c r="BI115" i="29"/>
  <c r="BQ115" i="29"/>
  <c r="BB115" i="29"/>
  <c r="BJ115" i="29"/>
  <c r="BR115" i="29"/>
  <c r="BC115" i="29"/>
  <c r="BK115" i="29"/>
  <c r="BS115" i="29"/>
  <c r="BD115" i="29"/>
  <c r="BL115" i="29"/>
  <c r="BE115" i="29"/>
  <c r="BM115" i="29"/>
  <c r="BF115" i="29"/>
  <c r="BN115" i="29"/>
  <c r="BG115" i="29"/>
  <c r="BO115" i="29"/>
  <c r="AZ115" i="29"/>
  <c r="AZ61" i="29"/>
  <c r="BH61" i="29"/>
  <c r="BP61" i="29"/>
  <c r="BA61" i="29"/>
  <c r="BI61" i="29"/>
  <c r="BQ61" i="29"/>
  <c r="BB61" i="29"/>
  <c r="BJ61" i="29"/>
  <c r="BR61" i="29"/>
  <c r="BC61" i="29"/>
  <c r="BK61" i="29"/>
  <c r="BS61" i="29"/>
  <c r="BD61" i="29"/>
  <c r="BL61" i="29"/>
  <c r="BE61" i="29"/>
  <c r="BM61" i="29"/>
  <c r="BF61" i="29"/>
  <c r="BN61" i="29"/>
  <c r="BG61" i="29"/>
  <c r="BO61" i="29"/>
  <c r="BD104" i="29"/>
  <c r="BL104" i="29"/>
  <c r="BE104" i="29"/>
  <c r="BM104" i="29"/>
  <c r="BF104" i="29"/>
  <c r="BN104" i="29"/>
  <c r="BG104" i="29"/>
  <c r="BO104" i="29"/>
  <c r="AZ104" i="29"/>
  <c r="BH104" i="29"/>
  <c r="BP104" i="29"/>
  <c r="BA104" i="29"/>
  <c r="BI104" i="29"/>
  <c r="BQ104" i="29"/>
  <c r="BB104" i="29"/>
  <c r="BJ104" i="29"/>
  <c r="BR104" i="29"/>
  <c r="BC104" i="29"/>
  <c r="BK104" i="29"/>
  <c r="BS104" i="29"/>
  <c r="BE116" i="29"/>
  <c r="BM116" i="29"/>
  <c r="BF116" i="29"/>
  <c r="BN116" i="29"/>
  <c r="BG116" i="29"/>
  <c r="BO116" i="29"/>
  <c r="AZ116" i="29"/>
  <c r="BH116" i="29"/>
  <c r="BP116" i="29"/>
  <c r="BA116" i="29"/>
  <c r="BI116" i="29"/>
  <c r="BQ116" i="29"/>
  <c r="BB116" i="29"/>
  <c r="BJ116" i="29"/>
  <c r="BR116" i="29"/>
  <c r="BD116" i="29"/>
  <c r="BC116" i="29"/>
  <c r="BK116" i="29"/>
  <c r="BS116" i="29"/>
  <c r="BL116" i="29"/>
  <c r="AZ49" i="29"/>
  <c r="BH49" i="29"/>
  <c r="BP49" i="29"/>
  <c r="BA49" i="29"/>
  <c r="BI49" i="29"/>
  <c r="BQ49" i="29"/>
  <c r="BB49" i="29"/>
  <c r="BJ49" i="29"/>
  <c r="BR49" i="29"/>
  <c r="BC49" i="29"/>
  <c r="BK49" i="29"/>
  <c r="BS49" i="29"/>
  <c r="BD49" i="29"/>
  <c r="BL49" i="29"/>
  <c r="BE49" i="29"/>
  <c r="BM49" i="29"/>
  <c r="BF49" i="29"/>
  <c r="BN49" i="29"/>
  <c r="BG49" i="29"/>
  <c r="BO49" i="29"/>
  <c r="BD66" i="29"/>
  <c r="BL66" i="29"/>
  <c r="BE66" i="29"/>
  <c r="BM66" i="29"/>
  <c r="BF66" i="29"/>
  <c r="BN66" i="29"/>
  <c r="BG66" i="29"/>
  <c r="BO66" i="29"/>
  <c r="AZ66" i="29"/>
  <c r="BH66" i="29"/>
  <c r="BP66" i="29"/>
  <c r="BA66" i="29"/>
  <c r="BI66" i="29"/>
  <c r="BQ66" i="29"/>
  <c r="BB66" i="29"/>
  <c r="BJ66" i="29"/>
  <c r="BR66" i="29"/>
  <c r="BC66" i="29"/>
  <c r="BK66" i="29"/>
  <c r="BS66" i="29"/>
  <c r="BD80" i="29"/>
  <c r="BL80" i="29"/>
  <c r="BE80" i="29"/>
  <c r="BM80" i="29"/>
  <c r="BF80" i="29"/>
  <c r="BN80" i="29"/>
  <c r="BG80" i="29"/>
  <c r="BO80" i="29"/>
  <c r="AZ80" i="29"/>
  <c r="BH80" i="29"/>
  <c r="BP80" i="29"/>
  <c r="BA80" i="29"/>
  <c r="BI80" i="29"/>
  <c r="BQ80" i="29"/>
  <c r="BB80" i="29"/>
  <c r="BJ80" i="29"/>
  <c r="BR80" i="29"/>
  <c r="BC80" i="29"/>
  <c r="BK80" i="29"/>
  <c r="BS80" i="29"/>
  <c r="AZ109" i="29"/>
  <c r="BH109" i="29"/>
  <c r="BP109" i="29"/>
  <c r="BA109" i="29"/>
  <c r="BI109" i="29"/>
  <c r="BQ109" i="29"/>
  <c r="BB109" i="29"/>
  <c r="BJ109" i="29"/>
  <c r="BR109" i="29"/>
  <c r="BC109" i="29"/>
  <c r="BK109" i="29"/>
  <c r="BS109" i="29"/>
  <c r="BD109" i="29"/>
  <c r="BL109" i="29"/>
  <c r="BE109" i="29"/>
  <c r="BM109" i="29"/>
  <c r="BF109" i="29"/>
  <c r="BN109" i="29"/>
  <c r="BG109" i="29"/>
  <c r="BO109" i="29"/>
  <c r="AZ45" i="29"/>
  <c r="BH45" i="29"/>
  <c r="BP45" i="29"/>
  <c r="BA45" i="29"/>
  <c r="BI45" i="29"/>
  <c r="BQ45" i="29"/>
  <c r="BB45" i="29"/>
  <c r="BJ45" i="29"/>
  <c r="BR45" i="29"/>
  <c r="BC45" i="29"/>
  <c r="BK45" i="29"/>
  <c r="BS45" i="29"/>
  <c r="BD45" i="29"/>
  <c r="BL45" i="29"/>
  <c r="BE45" i="29"/>
  <c r="BM45" i="29"/>
  <c r="BF45" i="29"/>
  <c r="BN45" i="29"/>
  <c r="BG45" i="29"/>
  <c r="BO45" i="29"/>
  <c r="BD106" i="29"/>
  <c r="BL106" i="29"/>
  <c r="BE106" i="29"/>
  <c r="BM106" i="29"/>
  <c r="BF106" i="29"/>
  <c r="BN106" i="29"/>
  <c r="BG106" i="29"/>
  <c r="BO106" i="29"/>
  <c r="AZ106" i="29"/>
  <c r="BH106" i="29"/>
  <c r="BP106" i="29"/>
  <c r="BA106" i="29"/>
  <c r="BI106" i="29"/>
  <c r="BQ106" i="29"/>
  <c r="BB106" i="29"/>
  <c r="BJ106" i="29"/>
  <c r="BR106" i="29"/>
  <c r="BC106" i="29"/>
  <c r="BK106" i="29"/>
  <c r="BS106" i="29"/>
  <c r="BD110" i="29"/>
  <c r="BL110" i="29"/>
  <c r="BE110" i="29"/>
  <c r="BM110" i="29"/>
  <c r="BF110" i="29"/>
  <c r="BN110" i="29"/>
  <c r="BG110" i="29"/>
  <c r="BO110" i="29"/>
  <c r="AZ110" i="29"/>
  <c r="BH110" i="29"/>
  <c r="BP110" i="29"/>
  <c r="BA110" i="29"/>
  <c r="BI110" i="29"/>
  <c r="BQ110" i="29"/>
  <c r="BB110" i="29"/>
  <c r="BJ110" i="29"/>
  <c r="BR110" i="29"/>
  <c r="BC110" i="29"/>
  <c r="BK110" i="29"/>
  <c r="BS110" i="29"/>
  <c r="BD114" i="29"/>
  <c r="BE114" i="29"/>
  <c r="BM114" i="29"/>
  <c r="BF114" i="29"/>
  <c r="BN114" i="29"/>
  <c r="BG114" i="29"/>
  <c r="BO114" i="29"/>
  <c r="AZ114" i="29"/>
  <c r="BH114" i="29"/>
  <c r="BP114" i="29"/>
  <c r="BA114" i="29"/>
  <c r="BI114" i="29"/>
  <c r="BQ114" i="29"/>
  <c r="BB114" i="29"/>
  <c r="BJ114" i="29"/>
  <c r="BR114" i="29"/>
  <c r="BL114" i="29"/>
  <c r="BC114" i="29"/>
  <c r="BK114" i="29"/>
  <c r="BS114" i="29"/>
  <c r="AH28" i="30"/>
  <c r="AZ19" i="29"/>
  <c r="BH19" i="29"/>
  <c r="BP19" i="29"/>
  <c r="BA19" i="29"/>
  <c r="BI19" i="29"/>
  <c r="BQ19" i="29"/>
  <c r="BB19" i="29"/>
  <c r="BJ19" i="29"/>
  <c r="BR19" i="29"/>
  <c r="BC19" i="29"/>
  <c r="BK19" i="29"/>
  <c r="BS19" i="29"/>
  <c r="BD19" i="29"/>
  <c r="BL19" i="29"/>
  <c r="BE19" i="29"/>
  <c r="BM19" i="29"/>
  <c r="BF19" i="29"/>
  <c r="BN19" i="29"/>
  <c r="BG19" i="29"/>
  <c r="BO19" i="29"/>
  <c r="AZ107" i="29"/>
  <c r="BH107" i="29"/>
  <c r="BP107" i="29"/>
  <c r="BA107" i="29"/>
  <c r="BI107" i="29"/>
  <c r="BQ107" i="29"/>
  <c r="BB107" i="29"/>
  <c r="BJ107" i="29"/>
  <c r="BR107" i="29"/>
  <c r="BC107" i="29"/>
  <c r="BK107" i="29"/>
  <c r="BS107" i="29"/>
  <c r="BD107" i="29"/>
  <c r="BL107" i="29"/>
  <c r="BE107" i="29"/>
  <c r="BM107" i="29"/>
  <c r="BF107" i="29"/>
  <c r="BN107" i="29"/>
  <c r="BG107" i="29"/>
  <c r="BO107" i="29"/>
  <c r="AZ111" i="29"/>
  <c r="BH111" i="29"/>
  <c r="BP111" i="29"/>
  <c r="BA111" i="29"/>
  <c r="BI111" i="29"/>
  <c r="BQ111" i="29"/>
  <c r="BB111" i="29"/>
  <c r="BJ111" i="29"/>
  <c r="BR111" i="29"/>
  <c r="BC111" i="29"/>
  <c r="BK111" i="29"/>
  <c r="BS111" i="29"/>
  <c r="BD111" i="29"/>
  <c r="BL111" i="29"/>
  <c r="BE111" i="29"/>
  <c r="BM111" i="29"/>
  <c r="BF111" i="29"/>
  <c r="BN111" i="29"/>
  <c r="BG111" i="29"/>
  <c r="BO111" i="29"/>
  <c r="BD20" i="29"/>
  <c r="BL20" i="29"/>
  <c r="BE20" i="29"/>
  <c r="BM20" i="29"/>
  <c r="BF20" i="29"/>
  <c r="BN20" i="29"/>
  <c r="BG20" i="29"/>
  <c r="BO20" i="29"/>
  <c r="AZ20" i="29"/>
  <c r="BH20" i="29"/>
  <c r="BP20" i="29"/>
  <c r="BA20" i="29"/>
  <c r="BI20" i="29"/>
  <c r="BQ20" i="29"/>
  <c r="BB20" i="29"/>
  <c r="BJ20" i="29"/>
  <c r="BR20" i="29"/>
  <c r="BC20" i="29"/>
  <c r="BK20" i="29"/>
  <c r="BS20" i="29"/>
  <c r="BD48" i="29"/>
  <c r="BL48" i="29"/>
  <c r="BE48" i="29"/>
  <c r="BM48" i="29"/>
  <c r="BF48" i="29"/>
  <c r="BN48" i="29"/>
  <c r="BG48" i="29"/>
  <c r="BO48" i="29"/>
  <c r="AZ48" i="29"/>
  <c r="BH48" i="29"/>
  <c r="BP48" i="29"/>
  <c r="BA48" i="29"/>
  <c r="BI48" i="29"/>
  <c r="BQ48" i="29"/>
  <c r="BB48" i="29"/>
  <c r="BJ48" i="29"/>
  <c r="BR48" i="29"/>
  <c r="BC48" i="29"/>
  <c r="BK48" i="29"/>
  <c r="BS48" i="29"/>
  <c r="AZ65" i="29"/>
  <c r="BH65" i="29"/>
  <c r="BP65" i="29"/>
  <c r="BA65" i="29"/>
  <c r="BI65" i="29"/>
  <c r="BQ65" i="29"/>
  <c r="BB65" i="29"/>
  <c r="BJ65" i="29"/>
  <c r="BR65" i="29"/>
  <c r="BC65" i="29"/>
  <c r="BK65" i="29"/>
  <c r="BS65" i="29"/>
  <c r="BD65" i="29"/>
  <c r="BL65" i="29"/>
  <c r="BE65" i="29"/>
  <c r="BM65" i="29"/>
  <c r="BF65" i="29"/>
  <c r="BN65" i="29"/>
  <c r="BG65" i="29"/>
  <c r="BO65" i="29"/>
  <c r="BD108" i="29"/>
  <c r="BL108" i="29"/>
  <c r="BE108" i="29"/>
  <c r="BM108" i="29"/>
  <c r="BF108" i="29"/>
  <c r="BN108" i="29"/>
  <c r="BG108" i="29"/>
  <c r="BO108" i="29"/>
  <c r="AZ108" i="29"/>
  <c r="BH108" i="29"/>
  <c r="BP108" i="29"/>
  <c r="BA108" i="29"/>
  <c r="BI108" i="29"/>
  <c r="BQ108" i="29"/>
  <c r="BB108" i="29"/>
  <c r="BJ108" i="29"/>
  <c r="BR108" i="29"/>
  <c r="BC108" i="29"/>
  <c r="BK108" i="29"/>
  <c r="BS108" i="29"/>
  <c r="AZ71" i="29"/>
  <c r="BH71" i="29"/>
  <c r="BP71" i="29"/>
  <c r="BA71" i="29"/>
  <c r="BI71" i="29"/>
  <c r="BQ71" i="29"/>
  <c r="BB71" i="29"/>
  <c r="BJ71" i="29"/>
  <c r="BR71" i="29"/>
  <c r="BC71" i="29"/>
  <c r="BK71" i="29"/>
  <c r="BS71" i="29"/>
  <c r="BD71" i="29"/>
  <c r="BL71" i="29"/>
  <c r="BE71" i="29"/>
  <c r="BM71" i="29"/>
  <c r="BF71" i="29"/>
  <c r="BN71" i="29"/>
  <c r="BG71" i="29"/>
  <c r="BO71" i="29"/>
  <c r="AZ113" i="29"/>
  <c r="BH113" i="29"/>
  <c r="BP113" i="29"/>
  <c r="BA113" i="29"/>
  <c r="BI113" i="29"/>
  <c r="BQ113" i="29"/>
  <c r="BB113" i="29"/>
  <c r="BJ113" i="29"/>
  <c r="BR113" i="29"/>
  <c r="BC113" i="29"/>
  <c r="BK113" i="29"/>
  <c r="BS113" i="29"/>
  <c r="BD113" i="29"/>
  <c r="BL113" i="29"/>
  <c r="BE113" i="29"/>
  <c r="BM113" i="29"/>
  <c r="BF113" i="29"/>
  <c r="BN113" i="29"/>
  <c r="BG113" i="29"/>
  <c r="BO113" i="29"/>
  <c r="BD64" i="29"/>
  <c r="BL64" i="29"/>
  <c r="BE64" i="29"/>
  <c r="BM64" i="29"/>
  <c r="BF64" i="29"/>
  <c r="BN64" i="29"/>
  <c r="BG64" i="29"/>
  <c r="BO64" i="29"/>
  <c r="AZ64" i="29"/>
  <c r="BH64" i="29"/>
  <c r="BP64" i="29"/>
  <c r="BA64" i="29"/>
  <c r="BI64" i="29"/>
  <c r="BQ64" i="29"/>
  <c r="BB64" i="29"/>
  <c r="BJ64" i="29"/>
  <c r="BR64" i="29"/>
  <c r="BC64" i="29"/>
  <c r="BK64" i="29"/>
  <c r="BS64" i="29"/>
  <c r="AZ69" i="29"/>
  <c r="BH69" i="29"/>
  <c r="BP69" i="29"/>
  <c r="BA69" i="29"/>
  <c r="BI69" i="29"/>
  <c r="BQ69" i="29"/>
  <c r="BB69" i="29"/>
  <c r="BJ69" i="29"/>
  <c r="BR69" i="29"/>
  <c r="BC69" i="29"/>
  <c r="BK69" i="29"/>
  <c r="BS69" i="29"/>
  <c r="BD69" i="29"/>
  <c r="BL69" i="29"/>
  <c r="BE69" i="29"/>
  <c r="BM69" i="29"/>
  <c r="BF69" i="29"/>
  <c r="BN69" i="29"/>
  <c r="BG69" i="29"/>
  <c r="BO69" i="29"/>
  <c r="AZ75" i="29"/>
  <c r="BH75" i="29"/>
  <c r="BP75" i="29"/>
  <c r="BA75" i="29"/>
  <c r="BI75" i="29"/>
  <c r="BQ75" i="29"/>
  <c r="BB75" i="29"/>
  <c r="BJ75" i="29"/>
  <c r="BR75" i="29"/>
  <c r="BC75" i="29"/>
  <c r="BK75" i="29"/>
  <c r="BS75" i="29"/>
  <c r="BD75" i="29"/>
  <c r="BL75" i="29"/>
  <c r="BE75" i="29"/>
  <c r="BM75" i="29"/>
  <c r="BF75" i="29"/>
  <c r="BN75" i="29"/>
  <c r="BG75" i="29"/>
  <c r="BO75" i="29"/>
  <c r="BI119" i="29"/>
  <c r="BB119" i="29"/>
  <c r="BJ119" i="29"/>
  <c r="BR119" i="29"/>
  <c r="BC119" i="29"/>
  <c r="BK119" i="29"/>
  <c r="BS119" i="29"/>
  <c r="BD119" i="29"/>
  <c r="BL119" i="29"/>
  <c r="BE119" i="29"/>
  <c r="BM119" i="29"/>
  <c r="BF119" i="29"/>
  <c r="BN119" i="29"/>
  <c r="AZ119" i="29"/>
  <c r="BP119" i="29"/>
  <c r="BA119" i="29"/>
  <c r="BG119" i="29"/>
  <c r="BO119" i="29"/>
  <c r="BH119" i="29"/>
  <c r="BQ119" i="29"/>
  <c r="AH44" i="30"/>
  <c r="AH77" i="30"/>
  <c r="AH78" i="30"/>
  <c r="AH79" i="30"/>
  <c r="J44" i="29"/>
  <c r="J77" i="29"/>
  <c r="J120" i="29"/>
  <c r="J78" i="29"/>
  <c r="J26" i="29"/>
  <c r="J79" i="29"/>
  <c r="J27" i="29"/>
  <c r="J28" i="29"/>
  <c r="AZ77" i="29" l="1"/>
  <c r="BH77" i="29"/>
  <c r="BP77" i="29"/>
  <c r="BA77" i="29"/>
  <c r="BI77" i="29"/>
  <c r="BQ77" i="29"/>
  <c r="BB77" i="29"/>
  <c r="D96" i="31" s="1"/>
  <c r="BJ77" i="29"/>
  <c r="BR77" i="29"/>
  <c r="BC77" i="29"/>
  <c r="BK77" i="29"/>
  <c r="BS77" i="29"/>
  <c r="BD77" i="29"/>
  <c r="BL77" i="29"/>
  <c r="BE77" i="29"/>
  <c r="BM77" i="29"/>
  <c r="BF77" i="29"/>
  <c r="BN77" i="29"/>
  <c r="BG77" i="29"/>
  <c r="BO77" i="29"/>
  <c r="BD28" i="29"/>
  <c r="BL28" i="29"/>
  <c r="BE28" i="29"/>
  <c r="BM28" i="29"/>
  <c r="BF28" i="29"/>
  <c r="BN28" i="29"/>
  <c r="BG28" i="29"/>
  <c r="BO28" i="29"/>
  <c r="AZ28" i="29"/>
  <c r="BH28" i="29"/>
  <c r="BP28" i="29"/>
  <c r="BA28" i="29"/>
  <c r="BI28" i="29"/>
  <c r="BQ28" i="29"/>
  <c r="BB28" i="29"/>
  <c r="BJ28" i="29"/>
  <c r="BR28" i="29"/>
  <c r="BC28" i="29"/>
  <c r="BK28" i="29"/>
  <c r="BS28" i="29"/>
  <c r="BD120" i="29"/>
  <c r="BF120" i="29"/>
  <c r="BM120" i="29"/>
  <c r="BG120" i="29"/>
  <c r="BO120" i="29"/>
  <c r="AZ120" i="29"/>
  <c r="BH120" i="29"/>
  <c r="BP120" i="29"/>
  <c r="BA120" i="29"/>
  <c r="BI120" i="29"/>
  <c r="BQ120" i="29"/>
  <c r="BB120" i="29"/>
  <c r="BJ120" i="29"/>
  <c r="BR120" i="29"/>
  <c r="BE120" i="29"/>
  <c r="BN120" i="29"/>
  <c r="BC120" i="29"/>
  <c r="BK120" i="29"/>
  <c r="BS120" i="29"/>
  <c r="BL120" i="29"/>
  <c r="AZ27" i="29"/>
  <c r="BH27" i="29"/>
  <c r="BP27" i="29"/>
  <c r="BA27" i="29"/>
  <c r="BI27" i="29"/>
  <c r="BQ27" i="29"/>
  <c r="BB27" i="29"/>
  <c r="BJ27" i="29"/>
  <c r="BR27" i="29"/>
  <c r="BC27" i="29"/>
  <c r="BK27" i="29"/>
  <c r="BS27" i="29"/>
  <c r="BD27" i="29"/>
  <c r="BL27" i="29"/>
  <c r="BE27" i="29"/>
  <c r="BM27" i="29"/>
  <c r="BF27" i="29"/>
  <c r="BN27" i="29"/>
  <c r="BG27" i="29"/>
  <c r="BO27" i="29"/>
  <c r="BD78" i="29"/>
  <c r="BL78" i="29"/>
  <c r="BE78" i="29"/>
  <c r="BM78" i="29"/>
  <c r="BF78" i="29"/>
  <c r="BN78" i="29"/>
  <c r="BG78" i="29"/>
  <c r="BO78" i="29"/>
  <c r="AZ78" i="29"/>
  <c r="BH78" i="29"/>
  <c r="BP78" i="29"/>
  <c r="BA78" i="29"/>
  <c r="BI78" i="29"/>
  <c r="BQ78" i="29"/>
  <c r="BB78" i="29"/>
  <c r="BJ78" i="29"/>
  <c r="BR78" i="29"/>
  <c r="BC78" i="29"/>
  <c r="BK78" i="29"/>
  <c r="BS78" i="29"/>
  <c r="BD44" i="29"/>
  <c r="BL44" i="29"/>
  <c r="BE44" i="29"/>
  <c r="BM44" i="29"/>
  <c r="BF44" i="29"/>
  <c r="BN44" i="29"/>
  <c r="BG44" i="29"/>
  <c r="BO44" i="29"/>
  <c r="AZ44" i="29"/>
  <c r="BH44" i="29"/>
  <c r="BP44" i="29"/>
  <c r="BA44" i="29"/>
  <c r="BI44" i="29"/>
  <c r="BQ44" i="29"/>
  <c r="BB44" i="29"/>
  <c r="BJ44" i="29"/>
  <c r="BR44" i="29"/>
  <c r="BC44" i="29"/>
  <c r="BK44" i="29"/>
  <c r="BS44" i="29"/>
  <c r="AZ79" i="29"/>
  <c r="BH79" i="29"/>
  <c r="BP79" i="29"/>
  <c r="BA79" i="29"/>
  <c r="BI79" i="29"/>
  <c r="BQ79" i="29"/>
  <c r="BB79" i="29"/>
  <c r="BJ79" i="29"/>
  <c r="BR79" i="29"/>
  <c r="BC79" i="29"/>
  <c r="BK79" i="29"/>
  <c r="BS79" i="29"/>
  <c r="BD79" i="29"/>
  <c r="BL79" i="29"/>
  <c r="BE79" i="29"/>
  <c r="BM79" i="29"/>
  <c r="BF79" i="29"/>
  <c r="BN79" i="29"/>
  <c r="BG79" i="29"/>
  <c r="BO79" i="29"/>
  <c r="BD26" i="29"/>
  <c r="BL26" i="29"/>
  <c r="J95" i="31" s="1"/>
  <c r="BE26" i="29"/>
  <c r="BM26" i="29"/>
  <c r="BF26" i="29"/>
  <c r="BN26" i="29"/>
  <c r="BG26" i="29"/>
  <c r="BO26" i="29"/>
  <c r="AZ26" i="29"/>
  <c r="B95" i="31" s="1"/>
  <c r="BH26" i="29"/>
  <c r="BP26" i="29"/>
  <c r="BA26" i="29"/>
  <c r="BI26" i="29"/>
  <c r="H95" i="31" s="1"/>
  <c r="BQ26" i="29"/>
  <c r="C127" i="31" s="1"/>
  <c r="BB26" i="29"/>
  <c r="D95" i="31" s="1"/>
  <c r="BJ26" i="29"/>
  <c r="BR26" i="29"/>
  <c r="D127" i="31" s="1"/>
  <c r="BC26" i="29"/>
  <c r="BK26" i="29"/>
  <c r="BS26" i="29"/>
  <c r="E96" i="31"/>
  <c r="B96" i="31"/>
  <c r="I95" i="31"/>
  <c r="BK102" i="30"/>
  <c r="AJ102" i="30" s="1"/>
  <c r="BK101" i="30"/>
  <c r="AJ101" i="30" s="1"/>
  <c r="G102" i="40"/>
  <c r="G101" i="40"/>
  <c r="E95" i="31" l="1"/>
  <c r="E99" i="31" s="1"/>
  <c r="E127" i="31"/>
  <c r="G95" i="31"/>
  <c r="G96" i="31"/>
  <c r="G100" i="31" s="1"/>
  <c r="L96" i="31"/>
  <c r="D128" i="31"/>
  <c r="D131" i="31" s="1"/>
  <c r="C96" i="31"/>
  <c r="I96" i="31"/>
  <c r="I99" i="31" s="1"/>
  <c r="F96" i="31"/>
  <c r="K96" i="31"/>
  <c r="B128" i="31"/>
  <c r="L95" i="31"/>
  <c r="L99" i="31" s="1"/>
  <c r="E128" i="31"/>
  <c r="E131" i="31" s="1"/>
  <c r="D99" i="31"/>
  <c r="J96" i="31"/>
  <c r="J100" i="31" s="1"/>
  <c r="C128" i="31"/>
  <c r="C132" i="31" s="1"/>
  <c r="H96" i="31"/>
  <c r="H99" i="31" s="1"/>
  <c r="F95" i="31"/>
  <c r="C95" i="31"/>
  <c r="B99" i="31"/>
  <c r="K95" i="31"/>
  <c r="B127" i="31"/>
  <c r="B100" i="31"/>
  <c r="D100" i="31"/>
  <c r="AG56" i="30"/>
  <c r="AK56" i="30" s="1"/>
  <c r="AI56" i="30" s="1"/>
  <c r="BK56" i="30"/>
  <c r="AJ56" i="30" s="1"/>
  <c r="AG14" i="30"/>
  <c r="AK14" i="30" s="1"/>
  <c r="AI14" i="30" s="1"/>
  <c r="AG13" i="30"/>
  <c r="AK13" i="30" s="1"/>
  <c r="AI13" i="30" s="1"/>
  <c r="BK13" i="30"/>
  <c r="AJ13" i="30" s="1"/>
  <c r="BK14" i="30"/>
  <c r="AJ14" i="30" s="1"/>
  <c r="AG102" i="30"/>
  <c r="AK102" i="30" s="1"/>
  <c r="AI102" i="30" s="1"/>
  <c r="AG101" i="30"/>
  <c r="AK101" i="30" s="1"/>
  <c r="AI101" i="30" s="1"/>
  <c r="E132" i="31" l="1"/>
  <c r="G99" i="31"/>
  <c r="F100" i="31"/>
  <c r="C99" i="31"/>
  <c r="I100" i="31"/>
  <c r="E100" i="31"/>
  <c r="D132" i="31"/>
  <c r="K99" i="31"/>
  <c r="K100" i="31"/>
  <c r="L100" i="31"/>
  <c r="C131" i="31"/>
  <c r="B131" i="31"/>
  <c r="B132" i="31"/>
  <c r="C100" i="31"/>
  <c r="J99" i="31"/>
  <c r="F99" i="31"/>
  <c r="H100" i="31"/>
  <c r="AG119" i="30"/>
  <c r="AG118" i="30"/>
  <c r="AG117" i="30"/>
  <c r="S122" i="40"/>
  <c r="S121" i="40"/>
  <c r="I120" i="40"/>
  <c r="J119" i="40"/>
  <c r="G119" i="40"/>
  <c r="J118" i="40"/>
  <c r="G118" i="40"/>
  <c r="G117" i="40"/>
  <c r="J116" i="40"/>
  <c r="G116" i="40"/>
  <c r="J115" i="40"/>
  <c r="G115" i="40"/>
  <c r="J114" i="40"/>
  <c r="G114" i="40"/>
  <c r="J113" i="40"/>
  <c r="G113" i="40"/>
  <c r="J112" i="40"/>
  <c r="G112" i="40"/>
  <c r="J111" i="40"/>
  <c r="G111" i="40"/>
  <c r="J110" i="40"/>
  <c r="G110" i="40"/>
  <c r="J109" i="40"/>
  <c r="G109" i="40"/>
  <c r="J108" i="40"/>
  <c r="G108" i="40"/>
  <c r="J107" i="40"/>
  <c r="G107" i="40"/>
  <c r="J106" i="40"/>
  <c r="G106" i="40"/>
  <c r="J105" i="40"/>
  <c r="G105" i="40"/>
  <c r="J104" i="40"/>
  <c r="G104" i="40"/>
  <c r="J103" i="40"/>
  <c r="G103" i="40"/>
  <c r="G100" i="40"/>
  <c r="G99" i="40"/>
  <c r="G98" i="40"/>
  <c r="G97" i="40"/>
  <c r="G96" i="40"/>
  <c r="G95" i="40"/>
  <c r="G94" i="40"/>
  <c r="G93" i="40"/>
  <c r="J80" i="40"/>
  <c r="G80" i="40"/>
  <c r="I79" i="40"/>
  <c r="J79" i="40" s="1"/>
  <c r="I78" i="40"/>
  <c r="I77" i="40"/>
  <c r="J77" i="40" s="1"/>
  <c r="J75" i="40"/>
  <c r="G75" i="40"/>
  <c r="J74" i="40"/>
  <c r="G74" i="40"/>
  <c r="J71" i="40"/>
  <c r="G71" i="40"/>
  <c r="J70" i="40"/>
  <c r="G70" i="40"/>
  <c r="J69" i="40"/>
  <c r="G69" i="40"/>
  <c r="G68" i="40"/>
  <c r="G67" i="40"/>
  <c r="J66" i="40"/>
  <c r="G66" i="40"/>
  <c r="J65" i="40"/>
  <c r="G65" i="40"/>
  <c r="J64" i="40"/>
  <c r="G64" i="40"/>
  <c r="J63" i="40"/>
  <c r="G63" i="40"/>
  <c r="J62" i="40"/>
  <c r="G62" i="40"/>
  <c r="J61" i="40"/>
  <c r="G61" i="40"/>
  <c r="G60" i="40"/>
  <c r="G59" i="40"/>
  <c r="G58" i="40"/>
  <c r="G57" i="40"/>
  <c r="J49" i="40"/>
  <c r="G49" i="40"/>
  <c r="J48" i="40"/>
  <c r="G48" i="40"/>
  <c r="G46" i="40"/>
  <c r="J45" i="40"/>
  <c r="I44" i="40"/>
  <c r="I28" i="40"/>
  <c r="J28" i="40" s="1"/>
  <c r="I27" i="40"/>
  <c r="I26" i="40"/>
  <c r="S20" i="40"/>
  <c r="S19" i="40"/>
  <c r="J6" i="40"/>
  <c r="CG44" i="30" l="1"/>
  <c r="CH44" i="30"/>
  <c r="CI44" i="30"/>
  <c r="CJ44" i="30"/>
  <c r="AG8" i="30"/>
  <c r="AG18" i="30"/>
  <c r="AG22" i="30"/>
  <c r="AG45" i="30"/>
  <c r="AG52" i="30"/>
  <c r="AG69" i="30"/>
  <c r="AG71" i="30"/>
  <c r="AG74" i="30"/>
  <c r="AG95" i="30"/>
  <c r="AG114" i="30"/>
  <c r="AG29" i="30"/>
  <c r="AG37" i="30"/>
  <c r="AG42" i="30"/>
  <c r="AG48" i="30"/>
  <c r="AG57" i="30"/>
  <c r="AG67" i="30"/>
  <c r="AG116" i="30"/>
  <c r="AG93" i="30"/>
  <c r="AG50" i="30"/>
  <c r="AG110" i="30"/>
  <c r="AG30" i="30"/>
  <c r="BJ30" i="30" s="1"/>
  <c r="AI30" i="30" s="1"/>
  <c r="AG33" i="30"/>
  <c r="AG35" i="30"/>
  <c r="AG38" i="30"/>
  <c r="AG40" i="30"/>
  <c r="AG43" i="30"/>
  <c r="AG46" i="30"/>
  <c r="AG80" i="30"/>
  <c r="AG83" i="30"/>
  <c r="AG85" i="30"/>
  <c r="AG87" i="30"/>
  <c r="AG91" i="30"/>
  <c r="AG90" i="30"/>
  <c r="AG92" i="30"/>
  <c r="AG104" i="30"/>
  <c r="AG108" i="30"/>
  <c r="AG6" i="30"/>
  <c r="AG100" i="30"/>
  <c r="AG112" i="30"/>
  <c r="AG94" i="30"/>
  <c r="AG106" i="30"/>
  <c r="AG7" i="30"/>
  <c r="AG12" i="30"/>
  <c r="AG17" i="30"/>
  <c r="AG21" i="30"/>
  <c r="AG25" i="30"/>
  <c r="AG55" i="30"/>
  <c r="AG61" i="30"/>
  <c r="AG63" i="30"/>
  <c r="AG66" i="30"/>
  <c r="AG76" i="30"/>
  <c r="AG20" i="30"/>
  <c r="AG9" i="30"/>
  <c r="AG15" i="30"/>
  <c r="AG19" i="30"/>
  <c r="AG23" i="30"/>
  <c r="AG53" i="30"/>
  <c r="AG60" i="30"/>
  <c r="AG62" i="30"/>
  <c r="AG64" i="30"/>
  <c r="AG65" i="30"/>
  <c r="AG72" i="30"/>
  <c r="AG98" i="30"/>
  <c r="AG89" i="30"/>
  <c r="AG11" i="30"/>
  <c r="AG16" i="30"/>
  <c r="AG24" i="30"/>
  <c r="AG54" i="30"/>
  <c r="AG58" i="30"/>
  <c r="AG68" i="30"/>
  <c r="AG70" i="30"/>
  <c r="AG73" i="30"/>
  <c r="AG75" i="30"/>
  <c r="AG96" i="30"/>
  <c r="AG103" i="30"/>
  <c r="AG105" i="30"/>
  <c r="AG107" i="30"/>
  <c r="AG109" i="30"/>
  <c r="AG111" i="30"/>
  <c r="AG113" i="30"/>
  <c r="AG115" i="30"/>
  <c r="AG121" i="30"/>
  <c r="AG31" i="30"/>
  <c r="AG47" i="30"/>
  <c r="AG49" i="30"/>
  <c r="AG81" i="30"/>
  <c r="AG99" i="30"/>
  <c r="AG32" i="30"/>
  <c r="AG34" i="30"/>
  <c r="AG36" i="30"/>
  <c r="AG39" i="30"/>
  <c r="AG41" i="30"/>
  <c r="AG59" i="30"/>
  <c r="AG82" i="30"/>
  <c r="BJ82" i="30" s="1"/>
  <c r="AI82" i="30" s="1"/>
  <c r="AG84" i="30"/>
  <c r="AG86" i="30"/>
  <c r="AG88" i="30"/>
  <c r="AG97" i="30"/>
  <c r="AG120" i="30"/>
  <c r="AG26" i="30"/>
  <c r="AG27" i="30"/>
  <c r="AG78" i="30"/>
  <c r="AG44" i="30"/>
  <c r="AG28" i="30"/>
  <c r="AG79" i="30"/>
  <c r="AG77" i="30"/>
  <c r="J27" i="40"/>
  <c r="J26" i="40"/>
  <c r="J44" i="40"/>
  <c r="J78" i="40"/>
  <c r="J120" i="40"/>
  <c r="BG44" i="30" l="1"/>
  <c r="BH44" i="30"/>
  <c r="BI44" i="30"/>
  <c r="BJ44" i="30"/>
  <c r="CH77" i="30"/>
  <c r="CI77" i="30"/>
  <c r="CJ77" i="30"/>
  <c r="CG77" i="30"/>
  <c r="BJ28" i="30"/>
  <c r="BI28" i="30"/>
  <c r="BG28" i="30"/>
  <c r="BH28" i="30"/>
  <c r="CH79" i="30"/>
  <c r="CI79" i="30"/>
  <c r="CJ79" i="30"/>
  <c r="CG79" i="30"/>
  <c r="CH6" i="30"/>
  <c r="CI6" i="30"/>
  <c r="CJ6" i="30"/>
  <c r="CG6" i="30"/>
  <c r="BJ77" i="30"/>
  <c r="BG77" i="30"/>
  <c r="BI77" i="30"/>
  <c r="BH77" i="30"/>
  <c r="CG28" i="30"/>
  <c r="CH28" i="30"/>
  <c r="CI28" i="30"/>
  <c r="CJ28" i="30"/>
  <c r="AL6" i="30"/>
  <c r="BG6" i="30"/>
  <c r="BH6" i="30"/>
  <c r="BI6" i="30"/>
  <c r="BJ6" i="30"/>
  <c r="CH45" i="30"/>
  <c r="CI45" i="30"/>
  <c r="CJ45" i="30"/>
  <c r="CG45" i="30"/>
  <c r="BG78" i="30"/>
  <c r="BH78" i="30"/>
  <c r="BI78" i="30"/>
  <c r="BJ78" i="30"/>
  <c r="BJ79" i="30"/>
  <c r="BI79" i="30"/>
  <c r="BG79" i="30"/>
  <c r="BH79" i="30"/>
  <c r="BG27" i="30"/>
  <c r="BH27" i="30"/>
  <c r="BI27" i="30"/>
  <c r="BJ27" i="30"/>
  <c r="CH27" i="30"/>
  <c r="CI27" i="30"/>
  <c r="CJ27" i="30"/>
  <c r="CG27" i="30"/>
  <c r="BJ45" i="30"/>
  <c r="BI45" i="30"/>
  <c r="BG45" i="30"/>
  <c r="BH45" i="30"/>
  <c r="CG78" i="30"/>
  <c r="CH78" i="30"/>
  <c r="CI78" i="30"/>
  <c r="CJ78" i="30"/>
  <c r="CG26" i="30"/>
  <c r="CH26" i="30"/>
  <c r="CI26" i="30"/>
  <c r="CJ26" i="30"/>
  <c r="BJ26" i="30"/>
  <c r="BG26" i="30"/>
  <c r="BI26" i="30"/>
  <c r="BH26" i="30"/>
  <c r="CJ121" i="30" l="1"/>
  <c r="AJ121" i="30" s="1"/>
  <c r="BJ121" i="30" l="1"/>
  <c r="AI121" i="30" s="1"/>
  <c r="BK7" i="30" l="1"/>
  <c r="AJ7" i="30" s="1"/>
  <c r="BK20" i="30"/>
  <c r="AJ20" i="30" s="1"/>
  <c r="BK98" i="30"/>
  <c r="AJ98" i="30" s="1"/>
  <c r="BK93" i="30"/>
  <c r="AJ93" i="30" s="1"/>
  <c r="BK85" i="30"/>
  <c r="AJ85" i="30" s="1"/>
  <c r="BK89" i="30"/>
  <c r="AJ89" i="30" s="1"/>
  <c r="BK95" i="30"/>
  <c r="AJ95" i="30" s="1"/>
  <c r="BK94" i="30"/>
  <c r="AJ94" i="30" s="1"/>
  <c r="CJ82" i="30"/>
  <c r="AJ82" i="30" s="1"/>
  <c r="BK86" i="30"/>
  <c r="AJ86" i="30" s="1"/>
  <c r="BK90" i="30"/>
  <c r="AJ90" i="30" s="1"/>
  <c r="BK96" i="30"/>
  <c r="AJ96" i="30" s="1"/>
  <c r="BK97" i="30"/>
  <c r="AJ97" i="30" s="1"/>
  <c r="BK87" i="30"/>
  <c r="AJ87" i="30" s="1"/>
  <c r="BK83" i="30"/>
  <c r="AJ83" i="30" s="1"/>
  <c r="BK73" i="30"/>
  <c r="AJ73" i="30" s="1"/>
  <c r="BK99" i="30"/>
  <c r="AJ99" i="30" s="1"/>
  <c r="BK117" i="30"/>
  <c r="AJ117" i="30" s="1"/>
  <c r="BK91" i="30"/>
  <c r="AJ91" i="30" s="1"/>
  <c r="BK84" i="30"/>
  <c r="AJ84" i="30" s="1"/>
  <c r="BK88" i="30"/>
  <c r="AJ88" i="30" s="1"/>
  <c r="BK92" i="30"/>
  <c r="AJ92" i="30" s="1"/>
  <c r="BK100" i="30"/>
  <c r="AJ100" i="30" s="1"/>
  <c r="BK22" i="30" l="1"/>
  <c r="AJ22" i="30" s="1"/>
  <c r="BK42" i="30"/>
  <c r="AJ42" i="30" s="1"/>
  <c r="BK35" i="30"/>
  <c r="AJ35" i="30" s="1"/>
  <c r="BK47" i="30"/>
  <c r="AJ47" i="30" s="1"/>
  <c r="BK43" i="30"/>
  <c r="AJ43" i="30" s="1"/>
  <c r="BK40" i="30"/>
  <c r="AJ40" i="30" s="1"/>
  <c r="BK38" i="30"/>
  <c r="AJ38" i="30" s="1"/>
  <c r="BK8" i="30"/>
  <c r="AJ8" i="30" s="1"/>
  <c r="BK24" i="30"/>
  <c r="AJ24" i="30" s="1"/>
  <c r="BK39" i="30"/>
  <c r="AJ39" i="30" s="1"/>
  <c r="BK33" i="30"/>
  <c r="AJ33" i="30" s="1"/>
  <c r="BK31" i="30"/>
  <c r="AJ31" i="30" s="1"/>
  <c r="CJ30" i="30"/>
  <c r="AJ30" i="30" s="1"/>
  <c r="BK34" i="30"/>
  <c r="AJ34" i="30" s="1"/>
  <c r="BK37" i="30"/>
  <c r="AJ37" i="30" s="1"/>
  <c r="BK41" i="30"/>
  <c r="AJ41" i="30" s="1"/>
  <c r="BK32" i="30"/>
  <c r="AJ32" i="30" s="1"/>
  <c r="BK36" i="30"/>
  <c r="AJ36" i="30" s="1"/>
  <c r="BK46" i="30"/>
  <c r="AJ46" i="30" s="1"/>
  <c r="CF110" i="30"/>
  <c r="CA110" i="30"/>
  <c r="BV110" i="30"/>
  <c r="BQ110" i="30"/>
  <c r="CF116" i="30"/>
  <c r="CA116" i="30"/>
  <c r="BV116" i="30"/>
  <c r="BQ116" i="30"/>
  <c r="CF48" i="30"/>
  <c r="CA48" i="30"/>
  <c r="BV48" i="30"/>
  <c r="BQ48" i="30"/>
  <c r="CF114" i="30"/>
  <c r="CA114" i="30"/>
  <c r="BV114" i="30"/>
  <c r="BQ114" i="30"/>
  <c r="CF45" i="30"/>
  <c r="BX45" i="30"/>
  <c r="BP45" i="30"/>
  <c r="CE45" i="30"/>
  <c r="BW45" i="30"/>
  <c r="BO45" i="30"/>
  <c r="CD45" i="30"/>
  <c r="BV45" i="30"/>
  <c r="BN45" i="30"/>
  <c r="CC45" i="30"/>
  <c r="BU45" i="30"/>
  <c r="BM45" i="30"/>
  <c r="CB45" i="30"/>
  <c r="BT45" i="30"/>
  <c r="BL45" i="30"/>
  <c r="CA45" i="30"/>
  <c r="BS45" i="30"/>
  <c r="BZ45" i="30"/>
  <c r="BR45" i="30"/>
  <c r="BY45" i="30"/>
  <c r="BQ45" i="30"/>
  <c r="CF49" i="30"/>
  <c r="CA49" i="30"/>
  <c r="BV49" i="30"/>
  <c r="BQ49" i="30"/>
  <c r="CF104" i="30"/>
  <c r="CA104" i="30"/>
  <c r="BV104" i="30"/>
  <c r="BQ104" i="30"/>
  <c r="CF119" i="30"/>
  <c r="CA119" i="30"/>
  <c r="BV119" i="30"/>
  <c r="BQ119" i="30"/>
  <c r="CF113" i="30"/>
  <c r="CA113" i="30"/>
  <c r="BV113" i="30"/>
  <c r="BQ113" i="30"/>
  <c r="CF111" i="30"/>
  <c r="CA111" i="30"/>
  <c r="BV111" i="30"/>
  <c r="BQ111" i="30"/>
  <c r="CF118" i="30"/>
  <c r="CA118" i="30"/>
  <c r="BV118" i="30"/>
  <c r="BQ118" i="30"/>
  <c r="CF109" i="30"/>
  <c r="CA109" i="30"/>
  <c r="BV109" i="30"/>
  <c r="BQ109" i="30"/>
  <c r="CF107" i="30"/>
  <c r="CA107" i="30"/>
  <c r="BV107" i="30"/>
  <c r="BQ107" i="30"/>
  <c r="CF112" i="30"/>
  <c r="CA112" i="30"/>
  <c r="BV112" i="30"/>
  <c r="BQ112" i="30"/>
  <c r="CF75" i="30"/>
  <c r="CA75" i="30"/>
  <c r="BV75" i="30"/>
  <c r="BQ75" i="30"/>
  <c r="CF106" i="30"/>
  <c r="CA106" i="30"/>
  <c r="BV106" i="30"/>
  <c r="BQ106" i="30"/>
  <c r="CF108" i="30"/>
  <c r="CA108" i="30"/>
  <c r="BV108" i="30"/>
  <c r="BQ108" i="30"/>
  <c r="CF115" i="30"/>
  <c r="CA115" i="30"/>
  <c r="BV115" i="30"/>
  <c r="BQ115" i="30"/>
  <c r="CF105" i="30"/>
  <c r="CA105" i="30"/>
  <c r="BV105" i="30"/>
  <c r="BQ105" i="30"/>
  <c r="CF103" i="30"/>
  <c r="CA103" i="30"/>
  <c r="BV103" i="30"/>
  <c r="BQ103" i="30"/>
  <c r="BM6" i="30"/>
  <c r="BN6" i="30"/>
  <c r="BV6" i="30"/>
  <c r="CD6" i="30"/>
  <c r="CC6" i="30"/>
  <c r="BO6" i="30"/>
  <c r="BW6" i="30"/>
  <c r="CE6" i="30"/>
  <c r="BZ6" i="30"/>
  <c r="CA6" i="30"/>
  <c r="CB6" i="30"/>
  <c r="BP6" i="30"/>
  <c r="BX6" i="30"/>
  <c r="CF6" i="30"/>
  <c r="BS6" i="30"/>
  <c r="BU6" i="30"/>
  <c r="BQ6" i="30"/>
  <c r="BY6" i="30"/>
  <c r="BL6" i="30"/>
  <c r="BR6" i="30"/>
  <c r="BT6" i="30"/>
  <c r="AJ105" i="30" l="1"/>
  <c r="AJ108" i="30"/>
  <c r="AJ75" i="30"/>
  <c r="AJ118" i="30"/>
  <c r="AJ107" i="30"/>
  <c r="AJ114" i="30"/>
  <c r="AJ116" i="30"/>
  <c r="AJ48" i="30"/>
  <c r="AJ110" i="30"/>
  <c r="AJ45" i="30"/>
  <c r="AJ113" i="30"/>
  <c r="AJ104" i="30"/>
  <c r="AJ6" i="30"/>
  <c r="AJ103" i="30"/>
  <c r="AJ115" i="30"/>
  <c r="AJ106" i="30"/>
  <c r="AJ112" i="30"/>
  <c r="AJ109" i="30"/>
  <c r="AJ111" i="30"/>
  <c r="AJ119" i="30"/>
  <c r="AJ49" i="30"/>
  <c r="AK73" i="30"/>
  <c r="AI73" i="30" s="1"/>
  <c r="BF63" i="30"/>
  <c r="AK91" i="30"/>
  <c r="AI91" i="30" s="1"/>
  <c r="AK84" i="30"/>
  <c r="AI84" i="30" s="1"/>
  <c r="AK67" i="30"/>
  <c r="AI67" i="30" s="1"/>
  <c r="BK57" i="30"/>
  <c r="AJ57" i="30" s="1"/>
  <c r="AK94" i="30"/>
  <c r="AI94" i="30" s="1"/>
  <c r="AK83" i="30"/>
  <c r="AI83" i="30" s="1"/>
  <c r="AK95" i="30"/>
  <c r="AI95" i="30" s="1"/>
  <c r="BE78" i="30"/>
  <c r="BF64" i="30"/>
  <c r="AK93" i="30"/>
  <c r="AI93" i="30" s="1"/>
  <c r="CF71" i="30"/>
  <c r="AV62" i="30"/>
  <c r="BK60" i="30"/>
  <c r="AJ60" i="30" s="1"/>
  <c r="AK58" i="30"/>
  <c r="AI58" i="30" s="1"/>
  <c r="BK76" i="30"/>
  <c r="AJ76" i="30" s="1"/>
  <c r="BV65" i="30"/>
  <c r="CA74" i="30"/>
  <c r="BK72" i="30"/>
  <c r="AJ72" i="30" s="1"/>
  <c r="BK12" i="30"/>
  <c r="AJ12" i="30" s="1"/>
  <c r="CF61" i="30"/>
  <c r="BF61" i="30"/>
  <c r="AK72" i="30"/>
  <c r="AI72" i="30" s="1"/>
  <c r="BF74" i="30"/>
  <c r="BC79" i="30"/>
  <c r="BY79" i="30"/>
  <c r="BF65" i="30"/>
  <c r="BK58" i="30"/>
  <c r="AJ58" i="30" s="1"/>
  <c r="AV71" i="30"/>
  <c r="BQ62" i="30"/>
  <c r="CF63" i="30"/>
  <c r="CB27" i="30"/>
  <c r="BT27" i="30"/>
  <c r="BL27" i="30"/>
  <c r="CA27" i="30"/>
  <c r="BS27" i="30"/>
  <c r="BZ27" i="30"/>
  <c r="BR27" i="30"/>
  <c r="BY27" i="30"/>
  <c r="BQ27" i="30"/>
  <c r="CF27" i="30"/>
  <c r="BX27" i="30"/>
  <c r="BP27" i="30"/>
  <c r="CE27" i="30"/>
  <c r="BW27" i="30"/>
  <c r="BO27" i="30"/>
  <c r="CD27" i="30"/>
  <c r="BV27" i="30"/>
  <c r="BN27" i="30"/>
  <c r="BU27" i="30"/>
  <c r="BM27" i="30"/>
  <c r="CC27" i="30"/>
  <c r="CF120" i="30"/>
  <c r="BX120" i="30"/>
  <c r="BP120" i="30"/>
  <c r="CE120" i="30"/>
  <c r="BW120" i="30"/>
  <c r="BO120" i="30"/>
  <c r="CD120" i="30"/>
  <c r="BV120" i="30"/>
  <c r="BN120" i="30"/>
  <c r="CC120" i="30"/>
  <c r="BU120" i="30"/>
  <c r="BM120" i="30"/>
  <c r="CB120" i="30"/>
  <c r="BT120" i="30"/>
  <c r="BL120" i="30"/>
  <c r="CA120" i="30"/>
  <c r="BS120" i="30"/>
  <c r="BZ120" i="30"/>
  <c r="BR120" i="30"/>
  <c r="BY120" i="30"/>
  <c r="BQ120" i="30"/>
  <c r="CF44" i="30"/>
  <c r="BX44" i="30"/>
  <c r="BP44" i="30"/>
  <c r="CE44" i="30"/>
  <c r="BW44" i="30"/>
  <c r="BO44" i="30"/>
  <c r="CD44" i="30"/>
  <c r="BV44" i="30"/>
  <c r="BN44" i="30"/>
  <c r="CC44" i="30"/>
  <c r="BU44" i="30"/>
  <c r="BM44" i="30"/>
  <c r="CB44" i="30"/>
  <c r="BT44" i="30"/>
  <c r="BL44" i="30"/>
  <c r="CA44" i="30"/>
  <c r="BS44" i="30"/>
  <c r="BZ44" i="30"/>
  <c r="BR44" i="30"/>
  <c r="BY44" i="30"/>
  <c r="BQ44" i="30"/>
  <c r="CB78" i="30"/>
  <c r="BT78" i="30"/>
  <c r="BL78" i="30"/>
  <c r="CA78" i="30"/>
  <c r="BS78" i="30"/>
  <c r="BZ78" i="30"/>
  <c r="BR78" i="30"/>
  <c r="BY78" i="30"/>
  <c r="BQ78" i="30"/>
  <c r="CF78" i="30"/>
  <c r="BX78" i="30"/>
  <c r="BP78" i="30"/>
  <c r="CE78" i="30"/>
  <c r="BW78" i="30"/>
  <c r="BO78" i="30"/>
  <c r="CD78" i="30"/>
  <c r="BV78" i="30"/>
  <c r="BN78" i="30"/>
  <c r="CC78" i="30"/>
  <c r="BU78" i="30"/>
  <c r="BM78" i="30"/>
  <c r="BK59" i="30"/>
  <c r="AJ59" i="30" s="1"/>
  <c r="AK55" i="30"/>
  <c r="AI55" i="30" s="1"/>
  <c r="BK55" i="30"/>
  <c r="AJ55" i="30" s="1"/>
  <c r="AK68" i="30"/>
  <c r="AI68" i="30" s="1"/>
  <c r="BK68" i="30"/>
  <c r="AJ68" i="30" s="1"/>
  <c r="AK57" i="30"/>
  <c r="AI57" i="30" s="1"/>
  <c r="AK59" i="30"/>
  <c r="AI59" i="30" s="1"/>
  <c r="AK60" i="30"/>
  <c r="AI60" i="30" s="1"/>
  <c r="BK67" i="30"/>
  <c r="AJ67" i="30" s="1"/>
  <c r="AK81" i="30"/>
  <c r="AI81" i="30" s="1"/>
  <c r="BK81" i="30"/>
  <c r="AJ81" i="30" s="1"/>
  <c r="AK76" i="30"/>
  <c r="AI76" i="30" s="1"/>
  <c r="AK96" i="30"/>
  <c r="AI96" i="30" s="1"/>
  <c r="AK87" i="30"/>
  <c r="AI87" i="30" s="1"/>
  <c r="AK99" i="30"/>
  <c r="AI99" i="30" s="1"/>
  <c r="AK88" i="30"/>
  <c r="AI88" i="30" s="1"/>
  <c r="AK92" i="30"/>
  <c r="AI92" i="30" s="1"/>
  <c r="AK85" i="30"/>
  <c r="AI85" i="30" s="1"/>
  <c r="AK98" i="30"/>
  <c r="AI98" i="30" s="1"/>
  <c r="AK86" i="30"/>
  <c r="AI86" i="30" s="1"/>
  <c r="AK97" i="30"/>
  <c r="AI97" i="30" s="1"/>
  <c r="AK117" i="30"/>
  <c r="AI117" i="30" s="1"/>
  <c r="AK100" i="30"/>
  <c r="AI100" i="30" s="1"/>
  <c r="AK89" i="30"/>
  <c r="AI89" i="30" s="1"/>
  <c r="AK90" i="30"/>
  <c r="AI90" i="30" s="1"/>
  <c r="AJ120" i="30" l="1"/>
  <c r="AJ27" i="30"/>
  <c r="AJ78" i="30"/>
  <c r="AJ44" i="30"/>
  <c r="AV61" i="30"/>
  <c r="AQ61" i="30"/>
  <c r="BA61" i="30"/>
  <c r="CF74" i="30"/>
  <c r="AQ64" i="30"/>
  <c r="AV64" i="30"/>
  <c r="BA64" i="30"/>
  <c r="BQ61" i="30"/>
  <c r="BV61" i="30"/>
  <c r="CA61" i="30"/>
  <c r="BQ74" i="30"/>
  <c r="BV74" i="30"/>
  <c r="AK12" i="30"/>
  <c r="AI12" i="30" s="1"/>
  <c r="BK21" i="30"/>
  <c r="AJ21" i="30" s="1"/>
  <c r="AR78" i="30"/>
  <c r="AU78" i="30"/>
  <c r="AP78" i="30"/>
  <c r="AZ78" i="30"/>
  <c r="BC78" i="30"/>
  <c r="AX78" i="30"/>
  <c r="AS78" i="30"/>
  <c r="AN78" i="30"/>
  <c r="BF78" i="30"/>
  <c r="BA78" i="30"/>
  <c r="AV78" i="30"/>
  <c r="AQ78" i="30"/>
  <c r="AL78" i="30"/>
  <c r="BD78" i="30"/>
  <c r="AY78" i="30"/>
  <c r="AT78" i="30"/>
  <c r="AO78" i="30"/>
  <c r="BB78" i="30"/>
  <c r="AW78" i="30"/>
  <c r="AM78" i="30"/>
  <c r="AK54" i="30"/>
  <c r="AI54" i="30" s="1"/>
  <c r="AK20" i="30"/>
  <c r="AI20" i="30" s="1"/>
  <c r="AK47" i="30"/>
  <c r="AI47" i="30" s="1"/>
  <c r="AK39" i="30"/>
  <c r="AI39" i="30" s="1"/>
  <c r="AK8" i="30"/>
  <c r="AI8" i="30" s="1"/>
  <c r="BK9" i="30"/>
  <c r="AJ9" i="30" s="1"/>
  <c r="AK33" i="30"/>
  <c r="AI33" i="30" s="1"/>
  <c r="AK7" i="30"/>
  <c r="AI7" i="30" s="1"/>
  <c r="AK46" i="30"/>
  <c r="AI46" i="30" s="1"/>
  <c r="AK34" i="30"/>
  <c r="AI34" i="30" s="1"/>
  <c r="BK54" i="30"/>
  <c r="AJ54" i="30" s="1"/>
  <c r="BK16" i="30"/>
  <c r="AJ16" i="30" s="1"/>
  <c r="BK11" i="30"/>
  <c r="AJ11" i="30" s="1"/>
  <c r="AL44" i="30"/>
  <c r="AK17" i="30"/>
  <c r="AI17" i="30" s="1"/>
  <c r="BK52" i="30"/>
  <c r="AJ52" i="30" s="1"/>
  <c r="AK21" i="30"/>
  <c r="AI21" i="30" s="1"/>
  <c r="AK35" i="30"/>
  <c r="AI35" i="30" s="1"/>
  <c r="AK19" i="30"/>
  <c r="AI19" i="30" s="1"/>
  <c r="BK25" i="30"/>
  <c r="AJ25" i="30" s="1"/>
  <c r="BK29" i="30"/>
  <c r="AJ29" i="30" s="1"/>
  <c r="BK18" i="30"/>
  <c r="AJ18" i="30" s="1"/>
  <c r="AK53" i="30"/>
  <c r="AI53" i="30" s="1"/>
  <c r="AK18" i="30"/>
  <c r="AI18" i="30" s="1"/>
  <c r="AK15" i="30"/>
  <c r="AI15" i="30" s="1"/>
  <c r="AK52" i="30"/>
  <c r="AI52" i="30" s="1"/>
  <c r="AK41" i="30"/>
  <c r="AI41" i="30" s="1"/>
  <c r="AK22" i="30"/>
  <c r="AI22" i="30" s="1"/>
  <c r="AK43" i="30"/>
  <c r="AI43" i="30" s="1"/>
  <c r="AK37" i="30"/>
  <c r="AI37" i="30" s="1"/>
  <c r="AK31" i="30"/>
  <c r="AI31" i="30" s="1"/>
  <c r="BK50" i="30"/>
  <c r="AJ50" i="30" s="1"/>
  <c r="BK19" i="30"/>
  <c r="AJ19" i="30" s="1"/>
  <c r="BK23" i="30"/>
  <c r="AJ23" i="30" s="1"/>
  <c r="BK53" i="30"/>
  <c r="AJ53" i="30" s="1"/>
  <c r="BK17" i="30"/>
  <c r="AJ17" i="30" s="1"/>
  <c r="AK38" i="30"/>
  <c r="AI38" i="30" s="1"/>
  <c r="AK36" i="30"/>
  <c r="AI36" i="30" s="1"/>
  <c r="AK24" i="30"/>
  <c r="AI24" i="30" s="1"/>
  <c r="AK29" i="30"/>
  <c r="AI29" i="30" s="1"/>
  <c r="AK42" i="30"/>
  <c r="AI42" i="30" s="1"/>
  <c r="AK11" i="30"/>
  <c r="AI11" i="30" s="1"/>
  <c r="AK40" i="30"/>
  <c r="AI40" i="30" s="1"/>
  <c r="AK32" i="30"/>
  <c r="AI32" i="30" s="1"/>
  <c r="AK50" i="30"/>
  <c r="AI50" i="30" s="1"/>
  <c r="AK23" i="30"/>
  <c r="AI23" i="30" s="1"/>
  <c r="AK25" i="30"/>
  <c r="AI25" i="30" s="1"/>
  <c r="AK9" i="30"/>
  <c r="AI9" i="30" s="1"/>
  <c r="AK16" i="30"/>
  <c r="AI16" i="30" s="1"/>
  <c r="BK15" i="30"/>
  <c r="AJ15" i="30" s="1"/>
  <c r="AQ74" i="30"/>
  <c r="AV74" i="30"/>
  <c r="BA74" i="30"/>
  <c r="AS79" i="30"/>
  <c r="AN79" i="30"/>
  <c r="BF79" i="30"/>
  <c r="BA79" i="30"/>
  <c r="AV79" i="30"/>
  <c r="AP79" i="30"/>
  <c r="AL79" i="30"/>
  <c r="BD79" i="30"/>
  <c r="AX79" i="30"/>
  <c r="AT79" i="30"/>
  <c r="AO79" i="30"/>
  <c r="AQ79" i="30"/>
  <c r="BB79" i="30"/>
  <c r="AW79" i="30"/>
  <c r="AY79" i="30"/>
  <c r="AM79" i="30"/>
  <c r="BE79" i="30"/>
  <c r="AR79" i="30"/>
  <c r="AU79" i="30"/>
  <c r="AZ79" i="30"/>
  <c r="CB79" i="30"/>
  <c r="BW79" i="30"/>
  <c r="BZ79" i="30"/>
  <c r="CA65" i="30"/>
  <c r="CF65" i="30"/>
  <c r="BQ65" i="30"/>
  <c r="BJ122" i="30"/>
  <c r="AI122" i="30" s="1"/>
  <c r="CJ122" i="30"/>
  <c r="AJ122" i="30" s="1"/>
  <c r="BE44" i="30"/>
  <c r="AS44" i="30"/>
  <c r="AX44" i="30"/>
  <c r="AT44" i="30"/>
  <c r="BD44" i="30"/>
  <c r="BF44" i="30"/>
  <c r="BB44" i="30"/>
  <c r="AN44" i="30"/>
  <c r="AQ44" i="30"/>
  <c r="AM44" i="30"/>
  <c r="AV44" i="30"/>
  <c r="AY44" i="30"/>
  <c r="AU44" i="30"/>
  <c r="AO44" i="30"/>
  <c r="AR44" i="30"/>
  <c r="BC44" i="30"/>
  <c r="AW44" i="30"/>
  <c r="AZ44" i="30"/>
  <c r="BT79" i="30"/>
  <c r="BO79" i="30"/>
  <c r="BR79" i="30"/>
  <c r="BM79" i="30"/>
  <c r="CE79" i="30"/>
  <c r="BU79" i="30"/>
  <c r="BP79" i="30"/>
  <c r="CC79" i="30"/>
  <c r="BX79" i="30"/>
  <c r="BS79" i="30"/>
  <c r="BN79" i="30"/>
  <c r="CF79" i="30"/>
  <c r="CA79" i="30"/>
  <c r="BV79" i="30"/>
  <c r="BQ79" i="30"/>
  <c r="BL79" i="30"/>
  <c r="CD79" i="30"/>
  <c r="BA71" i="30"/>
  <c r="BF71" i="30"/>
  <c r="AQ63" i="30"/>
  <c r="AV63" i="30"/>
  <c r="BA63" i="30"/>
  <c r="AQ65" i="30"/>
  <c r="AV65" i="30"/>
  <c r="BA65" i="30"/>
  <c r="BQ71" i="30"/>
  <c r="BV71" i="30"/>
  <c r="CA71" i="30"/>
  <c r="AQ71" i="30"/>
  <c r="AI71" i="30" s="1"/>
  <c r="BV62" i="30"/>
  <c r="CA62" i="30"/>
  <c r="CF62" i="30"/>
  <c r="BA62" i="30"/>
  <c r="BF62" i="30"/>
  <c r="AQ62" i="30"/>
  <c r="BQ63" i="30"/>
  <c r="BV63" i="30"/>
  <c r="CA63" i="30"/>
  <c r="BF110" i="30"/>
  <c r="BA110" i="30"/>
  <c r="AV110" i="30"/>
  <c r="AQ110" i="30"/>
  <c r="BF104" i="30"/>
  <c r="BA104" i="30"/>
  <c r="AV104" i="30"/>
  <c r="AQ104" i="30"/>
  <c r="BF48" i="30"/>
  <c r="BA48" i="30"/>
  <c r="AV48" i="30"/>
  <c r="AQ48" i="30"/>
  <c r="BF66" i="30"/>
  <c r="BA66" i="30"/>
  <c r="AV66" i="30"/>
  <c r="AQ66" i="30"/>
  <c r="BF114" i="30"/>
  <c r="BA114" i="30"/>
  <c r="AV114" i="30"/>
  <c r="AQ114" i="30"/>
  <c r="BC120" i="30"/>
  <c r="AU120" i="30"/>
  <c r="AM120" i="30"/>
  <c r="BB120" i="30"/>
  <c r="AT120" i="30"/>
  <c r="AL120" i="30"/>
  <c r="BA120" i="30"/>
  <c r="AS120" i="30"/>
  <c r="AZ120" i="30"/>
  <c r="AR120" i="30"/>
  <c r="AY120" i="30"/>
  <c r="AQ120" i="30"/>
  <c r="BF120" i="30"/>
  <c r="AX120" i="30"/>
  <c r="AP120" i="30"/>
  <c r="BE120" i="30"/>
  <c r="AW120" i="30"/>
  <c r="AO120" i="30"/>
  <c r="BD120" i="30"/>
  <c r="AV120" i="30"/>
  <c r="AN120" i="30"/>
  <c r="CF80" i="30"/>
  <c r="CA80" i="30"/>
  <c r="BV80" i="30"/>
  <c r="BQ80" i="30"/>
  <c r="BF107" i="30"/>
  <c r="BA107" i="30"/>
  <c r="AV107" i="30"/>
  <c r="AQ107" i="30"/>
  <c r="BF119" i="30"/>
  <c r="BA119" i="30"/>
  <c r="AV119" i="30"/>
  <c r="AQ119" i="30"/>
  <c r="BC45" i="30"/>
  <c r="AU45" i="30"/>
  <c r="AM45" i="30"/>
  <c r="BB45" i="30"/>
  <c r="AT45" i="30"/>
  <c r="AL45" i="30"/>
  <c r="BA45" i="30"/>
  <c r="AS45" i="30"/>
  <c r="AZ45" i="30"/>
  <c r="AR45" i="30"/>
  <c r="AY45" i="30"/>
  <c r="AQ45" i="30"/>
  <c r="BF45" i="30"/>
  <c r="AX45" i="30"/>
  <c r="AP45" i="30"/>
  <c r="BE45" i="30"/>
  <c r="AW45" i="30"/>
  <c r="AO45" i="30"/>
  <c r="BD45" i="30"/>
  <c r="AV45" i="30"/>
  <c r="AN45" i="30"/>
  <c r="BZ28" i="30"/>
  <c r="BR28" i="30"/>
  <c r="BY28" i="30"/>
  <c r="BQ28" i="30"/>
  <c r="CF28" i="30"/>
  <c r="BX28" i="30"/>
  <c r="BP28" i="30"/>
  <c r="CE28" i="30"/>
  <c r="BW28" i="30"/>
  <c r="BO28" i="30"/>
  <c r="CD28" i="30"/>
  <c r="BV28" i="30"/>
  <c r="BN28" i="30"/>
  <c r="CC28" i="30"/>
  <c r="BU28" i="30"/>
  <c r="BM28" i="30"/>
  <c r="CB28" i="30"/>
  <c r="BT28" i="30"/>
  <c r="BL28" i="30"/>
  <c r="CA28" i="30"/>
  <c r="BS28" i="30"/>
  <c r="BA26" i="30"/>
  <c r="AS26" i="30"/>
  <c r="AZ26" i="30"/>
  <c r="AR26" i="30"/>
  <c r="AY26" i="30"/>
  <c r="AQ26" i="30"/>
  <c r="BF26" i="30"/>
  <c r="AX26" i="30"/>
  <c r="AP26" i="30"/>
  <c r="BE26" i="30"/>
  <c r="AW26" i="30"/>
  <c r="AO26" i="30"/>
  <c r="BD26" i="30"/>
  <c r="AV26" i="30"/>
  <c r="AN26" i="30"/>
  <c r="BC26" i="30"/>
  <c r="AU26" i="30"/>
  <c r="AM26" i="30"/>
  <c r="AT26" i="30"/>
  <c r="AL26" i="30"/>
  <c r="BB26" i="30"/>
  <c r="BF49" i="30"/>
  <c r="BA49" i="30"/>
  <c r="AV49" i="30"/>
  <c r="AQ49" i="30"/>
  <c r="BF108" i="30"/>
  <c r="BA108" i="30"/>
  <c r="AV108" i="30"/>
  <c r="AQ108" i="30"/>
  <c r="BF70" i="30"/>
  <c r="BA70" i="30"/>
  <c r="AV70" i="30"/>
  <c r="AQ70" i="30"/>
  <c r="BF103" i="30"/>
  <c r="BA103" i="30"/>
  <c r="AV103" i="30"/>
  <c r="AQ103" i="30"/>
  <c r="BF106" i="30"/>
  <c r="BA106" i="30"/>
  <c r="AV106" i="30"/>
  <c r="AQ106" i="30"/>
  <c r="BF111" i="30"/>
  <c r="BA111" i="30"/>
  <c r="AV111" i="30"/>
  <c r="AQ111" i="30"/>
  <c r="BF113" i="30"/>
  <c r="BA113" i="30"/>
  <c r="AV113" i="30"/>
  <c r="AQ113" i="30"/>
  <c r="AY27" i="30"/>
  <c r="AQ27" i="30"/>
  <c r="BF27" i="30"/>
  <c r="AX27" i="30"/>
  <c r="AP27" i="30"/>
  <c r="BE27" i="30"/>
  <c r="AW27" i="30"/>
  <c r="AO27" i="30"/>
  <c r="BD27" i="30"/>
  <c r="AV27" i="30"/>
  <c r="AN27" i="30"/>
  <c r="BC27" i="30"/>
  <c r="AU27" i="30"/>
  <c r="AM27" i="30"/>
  <c r="BB27" i="30"/>
  <c r="AT27" i="30"/>
  <c r="AL27" i="30"/>
  <c r="BA27" i="30"/>
  <c r="AS27" i="30"/>
  <c r="AZ27" i="30"/>
  <c r="AR27" i="30"/>
  <c r="BF80" i="30"/>
  <c r="BA80" i="30"/>
  <c r="AV80" i="30"/>
  <c r="AQ80" i="30"/>
  <c r="CF66" i="30"/>
  <c r="CA66" i="30"/>
  <c r="BV66" i="30"/>
  <c r="BQ66" i="30"/>
  <c r="CF70" i="30"/>
  <c r="CA70" i="30"/>
  <c r="BV70" i="30"/>
  <c r="BQ70" i="30"/>
  <c r="BF118" i="30"/>
  <c r="BA118" i="30"/>
  <c r="AV118" i="30"/>
  <c r="AQ118" i="30"/>
  <c r="BF69" i="30"/>
  <c r="BA69" i="30"/>
  <c r="AV69" i="30"/>
  <c r="AQ69" i="30"/>
  <c r="BF109" i="30"/>
  <c r="BA109" i="30"/>
  <c r="AV109" i="30"/>
  <c r="AQ109" i="30"/>
  <c r="BF105" i="30"/>
  <c r="BA105" i="30"/>
  <c r="AV105" i="30"/>
  <c r="AQ105" i="30"/>
  <c r="BF115" i="30"/>
  <c r="BA115" i="30"/>
  <c r="AV115" i="30"/>
  <c r="AQ115" i="30"/>
  <c r="BA77" i="30"/>
  <c r="AS77" i="30"/>
  <c r="AZ77" i="30"/>
  <c r="AR77" i="30"/>
  <c r="AY77" i="30"/>
  <c r="AQ77" i="30"/>
  <c r="BF77" i="30"/>
  <c r="AX77" i="30"/>
  <c r="AP77" i="30"/>
  <c r="BE77" i="30"/>
  <c r="AW77" i="30"/>
  <c r="AO77" i="30"/>
  <c r="BD77" i="30"/>
  <c r="AV77" i="30"/>
  <c r="AN77" i="30"/>
  <c r="BC77" i="30"/>
  <c r="AU77" i="30"/>
  <c r="AM77" i="30"/>
  <c r="BB77" i="30"/>
  <c r="AT77" i="30"/>
  <c r="AL77" i="30"/>
  <c r="CD26" i="30"/>
  <c r="BV26" i="30"/>
  <c r="BN26" i="30"/>
  <c r="CC26" i="30"/>
  <c r="BU26" i="30"/>
  <c r="BM26" i="30"/>
  <c r="CB26" i="30"/>
  <c r="BT26" i="30"/>
  <c r="BL26" i="30"/>
  <c r="CA26" i="30"/>
  <c r="BS26" i="30"/>
  <c r="BZ26" i="30"/>
  <c r="BR26" i="30"/>
  <c r="BY26" i="30"/>
  <c r="BQ26" i="30"/>
  <c r="CF26" i="30"/>
  <c r="BX26" i="30"/>
  <c r="BP26" i="30"/>
  <c r="CE26" i="30"/>
  <c r="BW26" i="30"/>
  <c r="BO26" i="30"/>
  <c r="CF69" i="30"/>
  <c r="CA69" i="30"/>
  <c r="BV69" i="30"/>
  <c r="BQ69" i="30"/>
  <c r="CF64" i="30"/>
  <c r="CA64" i="30"/>
  <c r="BV64" i="30"/>
  <c r="BQ64" i="30"/>
  <c r="BF116" i="30"/>
  <c r="BA116" i="30"/>
  <c r="AV116" i="30"/>
  <c r="AQ116" i="30"/>
  <c r="BF75" i="30"/>
  <c r="BA75" i="30"/>
  <c r="AV75" i="30"/>
  <c r="AQ75" i="30"/>
  <c r="BF112" i="30"/>
  <c r="BA112" i="30"/>
  <c r="AV112" i="30"/>
  <c r="AQ112" i="30"/>
  <c r="BE28" i="30"/>
  <c r="AW28" i="30"/>
  <c r="AO28" i="30"/>
  <c r="BD28" i="30"/>
  <c r="AV28" i="30"/>
  <c r="AN28" i="30"/>
  <c r="BC28" i="30"/>
  <c r="AU28" i="30"/>
  <c r="AM28" i="30"/>
  <c r="BB28" i="30"/>
  <c r="AT28" i="30"/>
  <c r="AL28" i="30"/>
  <c r="BA28" i="30"/>
  <c r="AS28" i="30"/>
  <c r="AZ28" i="30"/>
  <c r="AR28" i="30"/>
  <c r="AY28" i="30"/>
  <c r="AQ28" i="30"/>
  <c r="BF28" i="30"/>
  <c r="AX28" i="30"/>
  <c r="AP28" i="30"/>
  <c r="CD77" i="30"/>
  <c r="BV77" i="30"/>
  <c r="BN77" i="30"/>
  <c r="CC77" i="30"/>
  <c r="BU77" i="30"/>
  <c r="BM77" i="30"/>
  <c r="CB77" i="30"/>
  <c r="BT77" i="30"/>
  <c r="BL77" i="30"/>
  <c r="CA77" i="30"/>
  <c r="BS77" i="30"/>
  <c r="BZ77" i="30"/>
  <c r="BR77" i="30"/>
  <c r="BY77" i="30"/>
  <c r="BQ77" i="30"/>
  <c r="CF77" i="30"/>
  <c r="BX77" i="30"/>
  <c r="BP77" i="30"/>
  <c r="BW77" i="30"/>
  <c r="BO77" i="30"/>
  <c r="CE77" i="30"/>
  <c r="AP6" i="30"/>
  <c r="AX6" i="30"/>
  <c r="BF6" i="30"/>
  <c r="AQ6" i="30"/>
  <c r="AY6" i="30"/>
  <c r="AT6" i="30"/>
  <c r="AU6" i="30"/>
  <c r="AV6" i="30"/>
  <c r="AR6" i="30"/>
  <c r="AZ6" i="30"/>
  <c r="AM6" i="30"/>
  <c r="BC6" i="30"/>
  <c r="AO6" i="30"/>
  <c r="BE6" i="30"/>
  <c r="AS6" i="30"/>
  <c r="BA6" i="30"/>
  <c r="BB6" i="30"/>
  <c r="AN6" i="30"/>
  <c r="BD6" i="30"/>
  <c r="AW6" i="30"/>
  <c r="AJ65" i="30" l="1"/>
  <c r="AI74" i="30"/>
  <c r="AI61" i="30"/>
  <c r="AI77" i="30"/>
  <c r="AI120" i="30"/>
  <c r="AJ79" i="30"/>
  <c r="AJ62" i="30"/>
  <c r="AJ61" i="30"/>
  <c r="AJ77" i="30"/>
  <c r="AI105" i="30"/>
  <c r="AI69" i="30"/>
  <c r="AJ70" i="30"/>
  <c r="AI80" i="30"/>
  <c r="AI27" i="30"/>
  <c r="AI107" i="30"/>
  <c r="AI65" i="30"/>
  <c r="AI78" i="30"/>
  <c r="AJ74" i="30"/>
  <c r="AI6" i="30"/>
  <c r="AI113" i="30"/>
  <c r="AI106" i="30"/>
  <c r="AI70" i="30"/>
  <c r="AI49" i="30"/>
  <c r="AI66" i="30"/>
  <c r="AI104" i="30"/>
  <c r="AI28" i="30"/>
  <c r="AI75" i="30"/>
  <c r="AI115" i="30"/>
  <c r="AI109" i="30"/>
  <c r="AI118" i="30"/>
  <c r="AJ66" i="30"/>
  <c r="AJ28" i="30"/>
  <c r="AI119" i="30"/>
  <c r="AJ80" i="30"/>
  <c r="AI62" i="30"/>
  <c r="AI111" i="30"/>
  <c r="AI103" i="30"/>
  <c r="AI108" i="30"/>
  <c r="AI114" i="30"/>
  <c r="AI48" i="30"/>
  <c r="AI110" i="30"/>
  <c r="AJ71" i="30"/>
  <c r="AI112" i="30"/>
  <c r="AI116" i="30"/>
  <c r="AJ69" i="30"/>
  <c r="AJ26" i="30"/>
  <c r="AI26" i="30"/>
  <c r="AI45" i="30"/>
  <c r="AI79" i="30"/>
  <c r="AJ63" i="30"/>
  <c r="AI63" i="30"/>
  <c r="AJ64" i="30"/>
  <c r="AI64" i="30"/>
  <c r="BA44" i="30"/>
  <c r="AP44" i="30"/>
  <c r="AI44" i="30" l="1"/>
</calcChain>
</file>

<file path=xl/comments1.xml><?xml version="1.0" encoding="utf-8"?>
<comments xmlns="http://schemas.openxmlformats.org/spreadsheetml/2006/main">
  <authors>
    <author>Craig Cammarata</author>
  </authors>
  <commentList>
    <comment ref="S19" authorId="0" shapeId="0">
      <text>
        <r>
          <rPr>
            <b/>
            <sz val="9"/>
            <color indexed="81"/>
            <rFont val="Tahoma"/>
            <family val="2"/>
          </rPr>
          <t xml:space="preserve">Explaination:
</t>
        </r>
        <r>
          <rPr>
            <sz val="9"/>
            <color indexed="81"/>
            <rFont val="Tahoma"/>
            <family val="2"/>
          </rPr>
          <t xml:space="preserve">Facility is 1,000,000 sf, but built to accommodate 20 ships.  Thus, total sf allocated to a single ship is 1,000,000 / 20 = 50,000 sf
</t>
        </r>
      </text>
    </comment>
    <comment ref="S20" authorId="0" shapeId="0">
      <text>
        <r>
          <rPr>
            <b/>
            <sz val="9"/>
            <color indexed="81"/>
            <rFont val="Tahoma"/>
            <family val="2"/>
          </rPr>
          <t xml:space="preserve">Explaination:
</t>
        </r>
        <r>
          <rPr>
            <sz val="9"/>
            <color indexed="81"/>
            <rFont val="Tahoma"/>
            <family val="2"/>
          </rPr>
          <t>Facility is 1,000,000 sf, but built to accommodate 20 ships.  Thus, total sf allocated to a single ship is 1,000,000 / 20 = 50,000 sf
Over 25 functional unit, occupation = 50,000 sf * 25 yrs = 1,250,000 sf-yr</t>
        </r>
      </text>
    </comment>
  </commentList>
</comments>
</file>

<file path=xl/comments2.xml><?xml version="1.0" encoding="utf-8"?>
<comments xmlns="http://schemas.openxmlformats.org/spreadsheetml/2006/main">
  <authors>
    <author>Craig Cammarata</author>
  </authors>
  <commentList>
    <comment ref="S19" authorId="0" shapeId="0">
      <text>
        <r>
          <rPr>
            <b/>
            <sz val="9"/>
            <color indexed="81"/>
            <rFont val="Tahoma"/>
            <family val="2"/>
          </rPr>
          <t xml:space="preserve">Explaination:
</t>
        </r>
        <r>
          <rPr>
            <sz val="9"/>
            <color indexed="81"/>
            <rFont val="Tahoma"/>
            <family val="2"/>
          </rPr>
          <t xml:space="preserve">Facility is 1,000,000 sf, but built to accommodate 20 ships.  Thus, total sf allocated to a single ship is 1,000,000 / 20 = 50,000 sf
</t>
        </r>
      </text>
    </comment>
    <comment ref="S20" authorId="0" shapeId="0">
      <text>
        <r>
          <rPr>
            <b/>
            <sz val="9"/>
            <color indexed="81"/>
            <rFont val="Tahoma"/>
            <family val="2"/>
          </rPr>
          <t xml:space="preserve">Explaination:
</t>
        </r>
        <r>
          <rPr>
            <sz val="9"/>
            <color indexed="81"/>
            <rFont val="Tahoma"/>
            <family val="2"/>
          </rPr>
          <t>Facility is 1,000,000 sf, but built to accommodate 20 ships.  Thus, total sf allocated to a single ship is 1,000,000 / 20 = 50,000 sf
Over 25 functional unit, occupation = 50,000 sf * 25 yrs = 1,250,000 sf-yr</t>
        </r>
      </text>
    </comment>
  </commentList>
</comments>
</file>

<file path=xl/comments3.xml><?xml version="1.0" encoding="utf-8"?>
<comments xmlns="http://schemas.openxmlformats.org/spreadsheetml/2006/main">
  <authors>
    <author>Craig Cammarata</author>
  </authors>
  <commentList>
    <comment ref="S19" authorId="0" shapeId="0">
      <text>
        <r>
          <rPr>
            <b/>
            <sz val="9"/>
            <color indexed="81"/>
            <rFont val="Tahoma"/>
            <family val="2"/>
          </rPr>
          <t xml:space="preserve">Explaination:
</t>
        </r>
        <r>
          <rPr>
            <sz val="9"/>
            <color indexed="81"/>
            <rFont val="Tahoma"/>
            <family val="2"/>
          </rPr>
          <t xml:space="preserve">Facility is 1,000,000 sf, but built to accommodate 20 ships.  Thus, total sf allocated to a single ship is 1,000,000 / 20 = 50,000 sf
</t>
        </r>
      </text>
    </comment>
    <comment ref="S20" authorId="0" shapeId="0">
      <text>
        <r>
          <rPr>
            <b/>
            <sz val="9"/>
            <color indexed="81"/>
            <rFont val="Tahoma"/>
            <family val="2"/>
          </rPr>
          <t xml:space="preserve">Explaination:
</t>
        </r>
        <r>
          <rPr>
            <sz val="9"/>
            <color indexed="81"/>
            <rFont val="Tahoma"/>
            <family val="2"/>
          </rPr>
          <t>Facility is 1,000,000 sf, but built to accommodate 20 ships.  Thus, total sf allocated to a single ship is 1,000,000 / 20 = 50,000 sf
Over 25 functional unit, occupation = 50,000 sf * 25 yrs = 1,250,000 sf-yr</t>
        </r>
      </text>
    </comment>
  </commentList>
</comments>
</file>

<file path=xl/sharedStrings.xml><?xml version="1.0" encoding="utf-8"?>
<sst xmlns="http://schemas.openxmlformats.org/spreadsheetml/2006/main" count="6993" uniqueCount="384">
  <si>
    <t>Input</t>
  </si>
  <si>
    <t>CAS</t>
  </si>
  <si>
    <t>Life Cycle Phase</t>
  </si>
  <si>
    <t>Operation</t>
  </si>
  <si>
    <t>kg</t>
  </si>
  <si>
    <t>000071-36-3</t>
  </si>
  <si>
    <t>Steel (low alloy)</t>
  </si>
  <si>
    <t>Aluminum (virgin)</t>
  </si>
  <si>
    <t>Mineral Wool</t>
  </si>
  <si>
    <t>NAICS</t>
  </si>
  <si>
    <t>Assumption</t>
  </si>
  <si>
    <t>Polyester resin, unsaturated</t>
  </si>
  <si>
    <t>Polyurethane, rigid foam</t>
  </si>
  <si>
    <t>System Element</t>
  </si>
  <si>
    <t>Ship Fuel</t>
  </si>
  <si>
    <t>Primer</t>
  </si>
  <si>
    <t>Waste Disposal</t>
  </si>
  <si>
    <t>Sustainment</t>
  </si>
  <si>
    <t>Installation</t>
  </si>
  <si>
    <t>Thermoforming</t>
  </si>
  <si>
    <t>Coating</t>
  </si>
  <si>
    <t>Glass fiber</t>
  </si>
  <si>
    <t>Respiratory Effects (Inorganic)</t>
  </si>
  <si>
    <t>Water Use Impact</t>
  </si>
  <si>
    <t>Cancer (External)</t>
  </si>
  <si>
    <t>Non-Cancer (External)</t>
  </si>
  <si>
    <t>Ecosystem Toxicity</t>
  </si>
  <si>
    <t>Human Noise Exposure</t>
  </si>
  <si>
    <t>Human Health</t>
  </si>
  <si>
    <t>m3 deprived</t>
  </si>
  <si>
    <t>CTUh</t>
  </si>
  <si>
    <t>CTUe</t>
  </si>
  <si>
    <t>PDF*m2*yr</t>
  </si>
  <si>
    <t>USD2013</t>
  </si>
  <si>
    <t>2213**</t>
  </si>
  <si>
    <t>32518*</t>
  </si>
  <si>
    <t>32551*</t>
  </si>
  <si>
    <t>32561*</t>
  </si>
  <si>
    <t>32615*</t>
  </si>
  <si>
    <t>32619*</t>
  </si>
  <si>
    <t>3311**</t>
  </si>
  <si>
    <t>33131*</t>
  </si>
  <si>
    <t>5611**</t>
  </si>
  <si>
    <t>562***</t>
  </si>
  <si>
    <t>DALY</t>
  </si>
  <si>
    <t>kWh</t>
  </si>
  <si>
    <t>Water</t>
  </si>
  <si>
    <t>1-Butanol</t>
  </si>
  <si>
    <t>Acetone</t>
  </si>
  <si>
    <t>Mercury</t>
  </si>
  <si>
    <t>Cadmium</t>
  </si>
  <si>
    <t>Arsenic</t>
  </si>
  <si>
    <t>Chromium VI</t>
  </si>
  <si>
    <t>Xylene</t>
  </si>
  <si>
    <t>Arsenic, ion</t>
  </si>
  <si>
    <t>Vanadium, ion</t>
  </si>
  <si>
    <t>Particulates, &lt; 2.5 um</t>
  </si>
  <si>
    <t>Zinc, ion</t>
  </si>
  <si>
    <t>Sulfur dioxide</t>
  </si>
  <si>
    <t>Compartment</t>
  </si>
  <si>
    <t>Composite</t>
  </si>
  <si>
    <t>Output</t>
  </si>
  <si>
    <t>007439-97-6</t>
  </si>
  <si>
    <t>007440-43-9</t>
  </si>
  <si>
    <t>007440-38-2</t>
  </si>
  <si>
    <t>018540-29-9</t>
  </si>
  <si>
    <t>000067-64-1</t>
  </si>
  <si>
    <t>001330-20-7</t>
  </si>
  <si>
    <t>017428-41-0</t>
  </si>
  <si>
    <t>022541-77-1</t>
  </si>
  <si>
    <t>023713-49-7</t>
  </si>
  <si>
    <t>000074-82-8</t>
  </si>
  <si>
    <t>007446-09-5</t>
  </si>
  <si>
    <t>gal</t>
  </si>
  <si>
    <t>day</t>
  </si>
  <si>
    <t>Energy</t>
  </si>
  <si>
    <t>J</t>
  </si>
  <si>
    <t>Row Labels</t>
  </si>
  <si>
    <t>Benzyl alcohol</t>
  </si>
  <si>
    <t>000100-51-6</t>
  </si>
  <si>
    <t>005989-27-5</t>
  </si>
  <si>
    <t>D-Limonene</t>
  </si>
  <si>
    <t>Air Filter Hazardous Waste</t>
  </si>
  <si>
    <t>lbs</t>
  </si>
  <si>
    <t>Hazardous Wastewater</t>
  </si>
  <si>
    <t>Paint</t>
  </si>
  <si>
    <t>Thermoforming Facility (including equipment)</t>
  </si>
  <si>
    <t>sqft</t>
  </si>
  <si>
    <t>Electricity (CT)</t>
  </si>
  <si>
    <t>Electricity (VA)</t>
  </si>
  <si>
    <t>Residual Fuel Oil (No. 6)</t>
  </si>
  <si>
    <t>Metal Working</t>
  </si>
  <si>
    <t>Air Filter</t>
  </si>
  <si>
    <t>Activity</t>
  </si>
  <si>
    <t>Location</t>
  </si>
  <si>
    <t>United States</t>
  </si>
  <si>
    <t>Land</t>
  </si>
  <si>
    <t>Aternative</t>
  </si>
  <si>
    <t>(Multiple Items)</t>
  </si>
  <si>
    <t>Hazardous Wastewater Permit</t>
  </si>
  <si>
    <t>Noise</t>
  </si>
  <si>
    <t>Release</t>
  </si>
  <si>
    <t>&lt;n.a.&gt;</t>
  </si>
  <si>
    <t>Activity (energy)</t>
  </si>
  <si>
    <t>Inflation Factor</t>
  </si>
  <si>
    <t>Supply Chain</t>
  </si>
  <si>
    <t>Inventory Element</t>
  </si>
  <si>
    <t>released to unspecified waterbody of unspecified quality</t>
  </si>
  <si>
    <t>emitted to air, unspecified subcompartment, unspecified time of day</t>
  </si>
  <si>
    <t>User Defined Item Description</t>
  </si>
  <si>
    <t>Global / Unspecified</t>
  </si>
  <si>
    <t>item</t>
  </si>
  <si>
    <t>Air purification and ventilation equipment manufacturing (33341A)</t>
  </si>
  <si>
    <t>Alumina refining and primary aluminum production (33131A)</t>
  </si>
  <si>
    <t>Other basic inorganic chemical manufacturing (325180)</t>
  </si>
  <si>
    <t>Iron and steel mills and ferroalloy manufacturing (331110)</t>
  </si>
  <si>
    <t>Mineral wool manufacturing (327993)</t>
  </si>
  <si>
    <t>Other nonresidential structures (2332B0)</t>
  </si>
  <si>
    <t>Other plastics product manufacturing (326190)</t>
  </si>
  <si>
    <t>Paint and coating manufacturing (325510)</t>
  </si>
  <si>
    <t>Petroleum refineries (324110)</t>
  </si>
  <si>
    <t>Plastics material and resin manufacturing (325211)</t>
  </si>
  <si>
    <t>Soap and cleaning compound manufacturing (325610)</t>
  </si>
  <si>
    <t>Surgical appliance and supplies manufacturing (339113)</t>
  </si>
  <si>
    <t>Urethane and other foam product (except polystyrene) manufacturing (326150)</t>
  </si>
  <si>
    <t>Waste management and remediation services (562000)</t>
  </si>
  <si>
    <t>Water, sewage and other systems (221300)</t>
  </si>
  <si>
    <t>Electricity use, average generation mix</t>
  </si>
  <si>
    <t>Connecticut, U.S.</t>
  </si>
  <si>
    <t>Virginia, U.S.</t>
  </si>
  <si>
    <t>No. 6 fuel oil combustion in ship</t>
  </si>
  <si>
    <t>Reported Inventory Item Unit</t>
  </si>
  <si>
    <t>L</t>
  </si>
  <si>
    <t>M3</t>
  </si>
  <si>
    <t>M2</t>
  </si>
  <si>
    <t>Natural Resource</t>
  </si>
  <si>
    <t>Fresh water</t>
  </si>
  <si>
    <t>Occupation, industrial area, unspecified density</t>
  </si>
  <si>
    <t>located in a temperate broadleaf forest</t>
  </si>
  <si>
    <t>resource</t>
  </si>
  <si>
    <t>withdrawn from unspecified source of unspecified quality</t>
  </si>
  <si>
    <t>water</t>
  </si>
  <si>
    <t>air</t>
  </si>
  <si>
    <t>Reported Cost Unit</t>
  </si>
  <si>
    <t>Chemicals &amp; Materials</t>
  </si>
  <si>
    <t>Electric power generation, transmission, and distribution (221100)</t>
  </si>
  <si>
    <t>Other Costs</t>
  </si>
  <si>
    <t>Office administrative services (561100)</t>
  </si>
  <si>
    <t>USD2012</t>
  </si>
  <si>
    <t>Water consumed by system and not returned</t>
  </si>
  <si>
    <t>Noise from paint sprayer</t>
  </si>
  <si>
    <t>Noise from paint stripping</t>
  </si>
  <si>
    <t>Noise from power washing</t>
  </si>
  <si>
    <t>Sound, unspecified frequency</t>
  </si>
  <si>
    <t>emitted to air, unspecified subcompartment, daytime hours</t>
  </si>
  <si>
    <t>Activity Reference Flow</t>
  </si>
  <si>
    <t>Surface area coated for single application</t>
  </si>
  <si>
    <t>Activity Reference Flow Amount</t>
  </si>
  <si>
    <t>Number of Activity Instances Required in a Year</t>
  </si>
  <si>
    <t>Superstructure</t>
  </si>
  <si>
    <t>Number of Activity Instances Required for the Functional Unit</t>
  </si>
  <si>
    <t>Reported Item Quantity per Activity Instance</t>
  </si>
  <si>
    <t>Personal protection equipment</t>
  </si>
  <si>
    <t>Personal protection equipment Hazardous Waste</t>
  </si>
  <si>
    <t>Land occupation for thermoforming facility (20 ships in total order, thus total amount divided by 20)</t>
  </si>
  <si>
    <t>Ship operation</t>
  </si>
  <si>
    <t>Inventory Unit Conversion Factor</t>
  </si>
  <si>
    <t>System Descriptors</t>
  </si>
  <si>
    <t>Fuel Combustion</t>
  </si>
  <si>
    <t>Inventory Item Data</t>
  </si>
  <si>
    <t>Activity Data</t>
  </si>
  <si>
    <t>Climate change</t>
  </si>
  <si>
    <t>Respiratory inorganics</t>
  </si>
  <si>
    <t>Respiratory organics</t>
  </si>
  <si>
    <t>Carcinogens, unspecified</t>
  </si>
  <si>
    <t>Carcinogens, indoor</t>
  </si>
  <si>
    <t>Carcinogens, pesticide</t>
  </si>
  <si>
    <t>Non-carcinogens, unspecified</t>
  </si>
  <si>
    <t>Non-carcinogens, indoor</t>
  </si>
  <si>
    <t>Non-carcinogens, pesticide</t>
  </si>
  <si>
    <t>Water deprivation</t>
  </si>
  <si>
    <t>Fossil energy use</t>
  </si>
  <si>
    <t>Land use</t>
  </si>
  <si>
    <t>Mineral use</t>
  </si>
  <si>
    <t>Aquatic ecotoxicity</t>
  </si>
  <si>
    <t>Noise, human exposure, outdoor</t>
  </si>
  <si>
    <t>Noise, human exposure, indoor</t>
  </si>
  <si>
    <t>Resource Availability</t>
  </si>
  <si>
    <t>Climate Change</t>
  </si>
  <si>
    <t>Environmental Quality</t>
  </si>
  <si>
    <t>kg CO2-eq</t>
  </si>
  <si>
    <t>kg PM2-5-eq</t>
  </si>
  <si>
    <t>kg NMVOC-eq</t>
  </si>
  <si>
    <t>kg oil-eq</t>
  </si>
  <si>
    <t>m2-yr arable-eq</t>
  </si>
  <si>
    <t>kg iron-eq</t>
  </si>
  <si>
    <t>person-Pa-s</t>
  </si>
  <si>
    <t>MJ extra</t>
  </si>
  <si>
    <t>USD2014</t>
  </si>
  <si>
    <t>1-year Valuation</t>
  </si>
  <si>
    <t>kg CO2-eq / item unit</t>
  </si>
  <si>
    <t>kg PM2-5-eq / item unit</t>
  </si>
  <si>
    <t>kg NMVOC-eq / item unit</t>
  </si>
  <si>
    <t>CTUh / item unit</t>
  </si>
  <si>
    <t>m3 deprived / item unit</t>
  </si>
  <si>
    <t>kg oil-eq / item unit</t>
  </si>
  <si>
    <t>m2-yr arable-eq / item unit</t>
  </si>
  <si>
    <t>kg iron-eq / item unit</t>
  </si>
  <si>
    <t>CTUe / item unit</t>
  </si>
  <si>
    <t>person-Pa-s / item unit</t>
  </si>
  <si>
    <t>MJ extra / item unit</t>
  </si>
  <si>
    <t>DALY / item unit</t>
  </si>
  <si>
    <t>PDF*m2*yr / item unit</t>
  </si>
  <si>
    <t>USD2014 / item unit</t>
  </si>
  <si>
    <t>Methane</t>
  </si>
  <si>
    <t>Life Cycle Midpoint Impacts</t>
  </si>
  <si>
    <t>Life Cycle Endpoint Impacts</t>
  </si>
  <si>
    <t>NPV USD2014</t>
  </si>
  <si>
    <t>Cost NPV</t>
  </si>
  <si>
    <t>Internal Cost Forecast</t>
  </si>
  <si>
    <t>Internal Cost in 2016</t>
  </si>
  <si>
    <t>Internal Cost in 2017</t>
  </si>
  <si>
    <t>Internal Cost in 2018</t>
  </si>
  <si>
    <t>Internal Cost in 2019</t>
  </si>
  <si>
    <t>Internal Cost in 2020</t>
  </si>
  <si>
    <t>Internal Cost in 2021</t>
  </si>
  <si>
    <t>Internal Cost in 2022</t>
  </si>
  <si>
    <t>Internal Cost in 2023</t>
  </si>
  <si>
    <t>Internal Cost in 2024</t>
  </si>
  <si>
    <t>Internal Cost in 2025</t>
  </si>
  <si>
    <t>Internal Cost in 2026</t>
  </si>
  <si>
    <t>Internal Cost in 2027</t>
  </si>
  <si>
    <t>Internal Cost in 2028</t>
  </si>
  <si>
    <t>Internal Cost in 2029</t>
  </si>
  <si>
    <t>Internal Cost in 2030</t>
  </si>
  <si>
    <t>Internal Cost in 2031</t>
  </si>
  <si>
    <t>Internal Cost in 2032</t>
  </si>
  <si>
    <t>Internal Cost in 2033</t>
  </si>
  <si>
    <t>Internal Cost in 2034</t>
  </si>
  <si>
    <t>Internal Cost in 2035</t>
  </si>
  <si>
    <t>External Cost Forecast</t>
  </si>
  <si>
    <t>External Cost in 2016</t>
  </si>
  <si>
    <t>External Cost in 2017</t>
  </si>
  <si>
    <t>External Cost in 2018</t>
  </si>
  <si>
    <t>External Cost in 2019</t>
  </si>
  <si>
    <t>External Cost in 2020</t>
  </si>
  <si>
    <t>External Cost in 2021</t>
  </si>
  <si>
    <t>External Cost in 2022</t>
  </si>
  <si>
    <t>External Cost in 2023</t>
  </si>
  <si>
    <t>External Cost in 2024</t>
  </si>
  <si>
    <t>External Cost in 2025</t>
  </si>
  <si>
    <t>External Cost in 2026</t>
  </si>
  <si>
    <t>External Cost in 2027</t>
  </si>
  <si>
    <t>External Cost in 2028</t>
  </si>
  <si>
    <t>External Cost in 2029</t>
  </si>
  <si>
    <t>External Cost in 2030</t>
  </si>
  <si>
    <t>External Cost in 2031</t>
  </si>
  <si>
    <t>External Cost in 2032</t>
  </si>
  <si>
    <t>External Cost in 2033</t>
  </si>
  <si>
    <t>External Cost in 2034</t>
  </si>
  <si>
    <t>External Cost in 2035</t>
  </si>
  <si>
    <t>Column</t>
  </si>
  <si>
    <t>Row</t>
  </si>
  <si>
    <t>Units</t>
  </si>
  <si>
    <t>Water (procured)</t>
  </si>
  <si>
    <t>Internal Cost in 2015</t>
  </si>
  <si>
    <t>External Cost in 2015</t>
  </si>
  <si>
    <t>M2-yr</t>
  </si>
  <si>
    <t>Internal Cost in 2014</t>
  </si>
  <si>
    <t>External Cost in 2014</t>
  </si>
  <si>
    <t>Credit</t>
  </si>
  <si>
    <t>Residual Value</t>
  </si>
  <si>
    <t>Residual value of 5 years of extra composite superstructure life</t>
  </si>
  <si>
    <t>Year of residual value</t>
  </si>
  <si>
    <t>yr</t>
  </si>
  <si>
    <t>Internal NPV Cost</t>
  </si>
  <si>
    <t>External NPV Cost</t>
  </si>
  <si>
    <t>1-yr External Cost</t>
  </si>
  <si>
    <t>1-yr Internal Cost</t>
  </si>
  <si>
    <t>External Cost (NPV)</t>
  </si>
  <si>
    <t>Internal Cost (NPV)</t>
  </si>
  <si>
    <t>Fossil Energy Use</t>
  </si>
  <si>
    <t>Land Use</t>
  </si>
  <si>
    <t>Mineral Use</t>
  </si>
  <si>
    <t>Alternative</t>
  </si>
  <si>
    <t>Spider Chart Summary of Midpoint Impacts</t>
  </si>
  <si>
    <t>Metal</t>
  </si>
  <si>
    <t>Respiratory Effects (Organic)</t>
  </si>
  <si>
    <t>Bar Chart Summary of Endpoint Impacts</t>
  </si>
  <si>
    <t>The goal of this example is to perform an integrated SA, including both life cycle assessment (LCA) and a life cycle cost (LCC) estimate, to compare two material alternatives for a noncombat ship’s superstructure. The superstructure includes the parts of a ship that project above the ship’s main deck.</t>
  </si>
  <si>
    <t>Life Cycle Cost Estimate</t>
  </si>
  <si>
    <t>Study Scope</t>
  </si>
  <si>
    <t xml:space="preserve">Study Goal: </t>
  </si>
  <si>
    <t xml:space="preserve">Functional Unit: </t>
  </si>
  <si>
    <t>The superstructure provides shelter while the ship transports passengers across the ocean. For comparative purposes, the system’s function is characterized as the transport of 220 passenger cabins, 270 days per year, over the ship’s expected life of 25 years. The reference flow for both alternatives is one unit of ship superstructure, and all life cycle inventory data for this study are normalized to this unit.</t>
  </si>
  <si>
    <t xml:space="preserve">Performance Requirements: </t>
  </si>
  <si>
    <t xml:space="preserve">Alternatives: </t>
  </si>
  <si>
    <t>In this example two alternatives are considered, an all-metal (metal) superstructure and a composite superstructure. The metal alternative mainly composes a coated aluminum exterior facing with steel support. The composite alternative composes a sandwich composite construction also supported by an internal steel structure. Due to differences in weight between the aluminum and composite exterior, the composite alternative requires less steel support, further reducing the overall weight of the structure when compared to the metal alternative.</t>
  </si>
  <si>
    <t>For the purpose of this demonstration, it is assumed that both alternatives equally meet all performance requirements.</t>
  </si>
  <si>
    <r>
      <t>-</t>
    </r>
    <r>
      <rPr>
        <sz val="7"/>
        <color theme="1"/>
        <rFont val="Times New Roman"/>
        <family val="1"/>
      </rPr>
      <t xml:space="preserve">          </t>
    </r>
    <r>
      <rPr>
        <sz val="11"/>
        <color theme="1"/>
        <rFont val="Calibri"/>
        <family val="2"/>
      </rPr>
      <t>20 ships (parent system) are being considered for acquisition.</t>
    </r>
  </si>
  <si>
    <r>
      <t>-</t>
    </r>
    <r>
      <rPr>
        <sz val="7"/>
        <color theme="1"/>
        <rFont val="Times New Roman"/>
        <family val="1"/>
      </rPr>
      <t xml:space="preserve">          </t>
    </r>
    <r>
      <rPr>
        <sz val="11"/>
        <color theme="1"/>
        <rFont val="Calibri"/>
        <family val="2"/>
      </rPr>
      <t xml:space="preserve">The superstructure is for a non-combat vessel. Therefore, no armoring is needed. </t>
    </r>
  </si>
  <si>
    <r>
      <t>-</t>
    </r>
    <r>
      <rPr>
        <sz val="7"/>
        <color theme="1"/>
        <rFont val="Times New Roman"/>
        <family val="1"/>
      </rPr>
      <t xml:space="preserve">          </t>
    </r>
    <r>
      <rPr>
        <sz val="11"/>
        <color theme="1"/>
        <rFont val="Calibri"/>
        <family val="2"/>
      </rPr>
      <t>Each ship makes the identical number and type of trips and carries identical loads.</t>
    </r>
  </si>
  <si>
    <r>
      <t>-</t>
    </r>
    <r>
      <rPr>
        <sz val="7"/>
        <color theme="1"/>
        <rFont val="Times New Roman"/>
        <family val="1"/>
      </rPr>
      <t xml:space="preserve">          </t>
    </r>
    <r>
      <rPr>
        <sz val="11"/>
        <color theme="1"/>
        <rFont val="Calibri"/>
        <family val="2"/>
      </rPr>
      <t>The interior construction of each alternative is considered to be identical.</t>
    </r>
  </si>
  <si>
    <r>
      <t>-</t>
    </r>
    <r>
      <rPr>
        <sz val="7"/>
        <color theme="1"/>
        <rFont val="Times New Roman"/>
        <family val="1"/>
      </rPr>
      <t xml:space="preserve">          </t>
    </r>
    <r>
      <rPr>
        <sz val="11"/>
        <color theme="1"/>
        <rFont val="Calibri"/>
        <family val="2"/>
      </rPr>
      <t>The total square footage of the exterior facing for each ship is assumed to be 101,325 ft</t>
    </r>
    <r>
      <rPr>
        <vertAlign val="superscript"/>
        <sz val="11"/>
        <color theme="1"/>
        <rFont val="Calibri"/>
        <family val="2"/>
      </rPr>
      <t>2</t>
    </r>
    <r>
      <rPr>
        <sz val="11"/>
        <color theme="1"/>
        <rFont val="Calibri"/>
        <family val="2"/>
      </rPr>
      <t>.</t>
    </r>
  </si>
  <si>
    <r>
      <t>-</t>
    </r>
    <r>
      <rPr>
        <sz val="7"/>
        <color theme="1"/>
        <rFont val="Times New Roman"/>
        <family val="1"/>
      </rPr>
      <t xml:space="preserve">          </t>
    </r>
    <r>
      <rPr>
        <sz val="11"/>
        <color theme="1"/>
        <rFont val="Calibri"/>
        <family val="2"/>
      </rPr>
      <t>The ships are produced in Connecticut.</t>
    </r>
  </si>
  <si>
    <r>
      <t>-</t>
    </r>
    <r>
      <rPr>
        <sz val="7"/>
        <color theme="1"/>
        <rFont val="Times New Roman"/>
        <family val="1"/>
      </rPr>
      <t xml:space="preserve">          </t>
    </r>
    <r>
      <rPr>
        <sz val="11"/>
        <color theme="1"/>
        <rFont val="Calibri"/>
        <family val="2"/>
      </rPr>
      <t>Ship sustainment occurs in Virginia.</t>
    </r>
  </si>
  <si>
    <r>
      <t>-</t>
    </r>
    <r>
      <rPr>
        <sz val="7"/>
        <color theme="1"/>
        <rFont val="Times New Roman"/>
        <family val="1"/>
      </rPr>
      <t xml:space="preserve">          </t>
    </r>
    <r>
      <rPr>
        <sz val="11"/>
        <color theme="1"/>
        <rFont val="Calibri"/>
        <family val="2"/>
      </rPr>
      <t>The ships are used for transatlantic travel.</t>
    </r>
  </si>
  <si>
    <r>
      <t>-</t>
    </r>
    <r>
      <rPr>
        <sz val="7"/>
        <color theme="1"/>
        <rFont val="Times New Roman"/>
        <family val="1"/>
      </rPr>
      <t xml:space="preserve">          </t>
    </r>
    <r>
      <rPr>
        <sz val="11"/>
        <color theme="1"/>
        <rFont val="Calibri"/>
        <family val="2"/>
      </rPr>
      <t xml:space="preserve">The reference year for this study is 2014, which is the year ship construction was finalized. </t>
    </r>
  </si>
  <si>
    <r>
      <t>-</t>
    </r>
    <r>
      <rPr>
        <sz val="7"/>
        <color theme="1"/>
        <rFont val="Times New Roman"/>
        <family val="1"/>
      </rPr>
      <t xml:space="preserve">          </t>
    </r>
    <r>
      <rPr>
        <sz val="11"/>
        <color theme="1"/>
        <rFont val="Calibri"/>
        <family val="2"/>
      </rPr>
      <t>All operations begin in year 2015.</t>
    </r>
  </si>
  <si>
    <r>
      <t>-</t>
    </r>
    <r>
      <rPr>
        <sz val="7"/>
        <color theme="1"/>
        <rFont val="Times New Roman"/>
        <family val="1"/>
      </rPr>
      <t xml:space="preserve">          </t>
    </r>
    <r>
      <rPr>
        <sz val="11"/>
        <color theme="1"/>
        <rFont val="Calibri"/>
        <family val="2"/>
      </rPr>
      <t>A corrosion resistant coating is applied to the steel-based structural support during manufacturing. The internal structural support is not exposed to the harsh saltwater conditions, and thus periodic recoating is assumed to be unnecessary.</t>
    </r>
  </si>
  <si>
    <r>
      <t>-</t>
    </r>
    <r>
      <rPr>
        <sz val="7"/>
        <color theme="1"/>
        <rFont val="Times New Roman"/>
        <family val="1"/>
      </rPr>
      <t xml:space="preserve">          </t>
    </r>
    <r>
      <rPr>
        <sz val="11"/>
        <color theme="1"/>
        <rFont val="Calibri"/>
        <family val="2"/>
      </rPr>
      <t>The same assembly processes are used to join the metal superstructure and the composite superstructure to the ship’s hull.</t>
    </r>
  </si>
  <si>
    <t>Model Value</t>
  </si>
  <si>
    <t>General Assumptions for Both Alternatives</t>
  </si>
  <si>
    <r>
      <t>-</t>
    </r>
    <r>
      <rPr>
        <sz val="7"/>
        <color theme="1"/>
        <rFont val="Times New Roman"/>
        <family val="1"/>
      </rPr>
      <t xml:space="preserve">          </t>
    </r>
    <r>
      <rPr>
        <sz val="11"/>
        <color theme="1"/>
        <rFont val="Calibri"/>
        <family val="2"/>
      </rPr>
      <t>In accordance with OMB Circular A-94, Appendix C, a 25-year real internal discount rate of 2.8% is applied to internal costs occurring in out years.</t>
    </r>
  </si>
  <si>
    <r>
      <t>-</t>
    </r>
    <r>
      <rPr>
        <sz val="7"/>
        <color theme="1"/>
        <rFont val="Times New Roman"/>
        <family val="1"/>
      </rPr>
      <t xml:space="preserve">          </t>
    </r>
    <r>
      <rPr>
        <sz val="11"/>
        <color theme="1"/>
        <rFont val="Calibri"/>
        <family val="2"/>
      </rPr>
      <t>A real external discount rate of 3.0% is applied to external costs occurring in out years.</t>
    </r>
  </si>
  <si>
    <r>
      <t>-</t>
    </r>
    <r>
      <rPr>
        <sz val="7"/>
        <color theme="1"/>
        <rFont val="Times New Roman"/>
        <family val="1"/>
      </rPr>
      <t xml:space="preserve">          </t>
    </r>
    <r>
      <rPr>
        <sz val="11"/>
        <color theme="1"/>
        <rFont val="Calibri"/>
        <family val="2"/>
      </rPr>
      <t>The study life is 25 years</t>
    </r>
  </si>
  <si>
    <t>General Assumptions for the Metal Superstructure</t>
  </si>
  <si>
    <r>
      <t>-</t>
    </r>
    <r>
      <rPr>
        <sz val="7"/>
        <color theme="1"/>
        <rFont val="Times New Roman"/>
        <family val="1"/>
      </rPr>
      <t xml:space="preserve">          </t>
    </r>
    <r>
      <rPr>
        <sz val="11"/>
        <color theme="1"/>
        <rFont val="Calibri"/>
        <family val="2"/>
      </rPr>
      <t>The useful life of the metal superstructure is 25 years.</t>
    </r>
  </si>
  <si>
    <r>
      <t>-</t>
    </r>
    <r>
      <rPr>
        <sz val="7"/>
        <color theme="1"/>
        <rFont val="Times New Roman"/>
        <family val="1"/>
      </rPr>
      <t xml:space="preserve">          </t>
    </r>
    <r>
      <rPr>
        <sz val="11"/>
        <color theme="1"/>
        <rFont val="Calibri"/>
        <family val="2"/>
      </rPr>
      <t>The aluminum used in the exterior facing of the metal superstructure (310,000 kilograms) is assumed to be recycled at the end of the ship’s life. Revenue and impact reduction from recycling are recorded in the last year of the LCC model.</t>
    </r>
  </si>
  <si>
    <t>General Assumptions for the Composite Superstructure</t>
  </si>
  <si>
    <r>
      <t>-</t>
    </r>
    <r>
      <rPr>
        <sz val="7"/>
        <color theme="1"/>
        <rFont val="Times New Roman"/>
        <family val="1"/>
      </rPr>
      <t xml:space="preserve">          </t>
    </r>
    <r>
      <rPr>
        <sz val="11"/>
        <color theme="1"/>
        <rFont val="Calibri"/>
        <family val="2"/>
      </rPr>
      <t>The ship operates 270 days a year.</t>
    </r>
  </si>
  <si>
    <r>
      <t>-</t>
    </r>
    <r>
      <rPr>
        <sz val="7"/>
        <color theme="1"/>
        <rFont val="Times New Roman"/>
        <family val="1"/>
      </rPr>
      <t xml:space="preserve">          </t>
    </r>
    <r>
      <rPr>
        <sz val="11"/>
        <color theme="1"/>
        <rFont val="Calibri"/>
        <family val="2"/>
      </rPr>
      <t>The useful life of the composite superstructure is 30 years, leaving a residual value associated with an additional 5 years of life when compared to the metal alternative.</t>
    </r>
  </si>
  <si>
    <r>
      <t>-</t>
    </r>
    <r>
      <rPr>
        <sz val="7"/>
        <color theme="1"/>
        <rFont val="Times New Roman"/>
        <family val="1"/>
      </rPr>
      <t xml:space="preserve">          </t>
    </r>
    <r>
      <rPr>
        <sz val="11"/>
        <color theme="1"/>
        <rFont val="Calibri"/>
        <family val="2"/>
      </rPr>
      <t>The composite superstructure is a sandwich composite construction that consists of two glass fiber-reinforced polymer (FRP) laminate on each side of a core of lightweight polyvinyl chloride (PVC) foam with steel support.</t>
    </r>
  </si>
  <si>
    <r>
      <t>-</t>
    </r>
    <r>
      <rPr>
        <sz val="7"/>
        <color theme="1"/>
        <rFont val="Times New Roman"/>
        <family val="1"/>
      </rPr>
      <t>         </t>
    </r>
    <r>
      <rPr>
        <sz val="11"/>
        <color theme="1"/>
        <rFont val="Calibri"/>
        <family val="2"/>
        <scheme val="minor"/>
      </rPr>
      <t xml:space="preserve"> Re</t>
    </r>
    <r>
      <rPr>
        <sz val="11"/>
        <color theme="1"/>
        <rFont val="Calibri"/>
        <family val="2"/>
      </rPr>
      <t>sidual value associated with an additional 5 years of life when compared to the metal alternative.</t>
    </r>
  </si>
  <si>
    <t>Coating Application</t>
  </si>
  <si>
    <t>Coating Removal</t>
  </si>
  <si>
    <r>
      <t>-</t>
    </r>
    <r>
      <rPr>
        <sz val="7"/>
        <color theme="1"/>
        <rFont val="Times New Roman"/>
        <family val="1"/>
      </rPr>
      <t xml:space="preserve">          </t>
    </r>
    <r>
      <rPr>
        <sz val="11"/>
        <color theme="1"/>
        <rFont val="Calibri"/>
        <family val="2"/>
      </rPr>
      <t xml:space="preserve">The metal superstructure's aluminium exterior facing must be recoated every 5 years, resulting in 4 coating replacements during sustainment. </t>
    </r>
  </si>
  <si>
    <t>Power Washing</t>
  </si>
  <si>
    <t>Exterior facing</t>
  </si>
  <si>
    <t>Insulation</t>
  </si>
  <si>
    <t>Recycling Allocation</t>
  </si>
  <si>
    <t>Life Cycle Inventory</t>
  </si>
  <si>
    <t>Life Cycle Impact Assessment</t>
  </si>
  <si>
    <t>Activity Reference Flow Unit</t>
  </si>
  <si>
    <t xml:space="preserve">Relevant Industry </t>
  </si>
  <si>
    <t>Model Item Quantity per Activity Instance</t>
  </si>
  <si>
    <t>Reported Per-Unit Cost</t>
  </si>
  <si>
    <t>Model Per-Unit Cost (USDyr)</t>
  </si>
  <si>
    <t>Model Per-Unit Cost (USD2014)</t>
  </si>
  <si>
    <t>Production</t>
  </si>
  <si>
    <t>End-of-Life</t>
  </si>
  <si>
    <t>Nontoxic Cleaning Agent</t>
  </si>
  <si>
    <t>Landfilling</t>
  </si>
  <si>
    <t>Landfilled solid waste</t>
  </si>
  <si>
    <t>Internal Cost in 2036</t>
  </si>
  <si>
    <t>Internal Cost in 2037</t>
  </si>
  <si>
    <t>Internal Cost in 2038</t>
  </si>
  <si>
    <t>Internal Cost in 2039</t>
  </si>
  <si>
    <t>External Cost in 2036</t>
  </si>
  <si>
    <t>External Cost in 2037</t>
  </si>
  <si>
    <t>External Cost in 2038</t>
  </si>
  <si>
    <t>External Cost in 2039</t>
  </si>
  <si>
    <t>Aluminum (recycled and sold on secondary market)</t>
  </si>
  <si>
    <t>Stripping agent</t>
  </si>
  <si>
    <t>Epoxy resin</t>
  </si>
  <si>
    <t>Natural gas</t>
  </si>
  <si>
    <t>Natural gas combustion, large conventional burner with flue-gas recirculation (&gt;100 MMBtu/hr)</t>
  </si>
  <si>
    <t>Natural gas distribution (221200)</t>
  </si>
  <si>
    <t>Midpoint Impact Scoring Factors</t>
  </si>
  <si>
    <t>Endpoint Impact Scoring Factors</t>
  </si>
  <si>
    <t>Interior support</t>
  </si>
  <si>
    <t>Item Classification</t>
  </si>
  <si>
    <t>Scoring Factor Classification</t>
  </si>
  <si>
    <t>Scoring Factor Inventory Item</t>
  </si>
  <si>
    <t>Scoring Factor Compartment Description</t>
  </si>
  <si>
    <t>Scoring Factor Inventory Item Unit</t>
  </si>
  <si>
    <t>Matched Model Data to Inventory Item</t>
  </si>
  <si>
    <t>External Cost Factor</t>
  </si>
  <si>
    <t>Comparing Total Life Cycle Internal and External Costs</t>
  </si>
  <si>
    <t>Comparing Life Cycle Internal and External Costs by Inventory Element</t>
  </si>
  <si>
    <t>Comparing Life Cycle Internal and External Costs by Inventory Element (excluding the ship's fuel consumption)</t>
  </si>
  <si>
    <t>Comparing Life Cycle Internal and External Costs by Activity</t>
  </si>
  <si>
    <t>(All)</t>
  </si>
  <si>
    <r>
      <t>-</t>
    </r>
    <r>
      <rPr>
        <sz val="7"/>
        <color theme="1"/>
        <rFont val="Times New Roman"/>
        <family val="1"/>
      </rPr>
      <t xml:space="preserve">          </t>
    </r>
    <r>
      <rPr>
        <sz val="11"/>
        <color theme="1"/>
        <rFont val="Calibri"/>
        <family val="2"/>
      </rPr>
      <t xml:space="preserve">The metal superstructure consists of steel support (850,000 kg) with a steel (1,200,00 kg) and aluminum (310,000 kg) exterior facing. </t>
    </r>
  </si>
  <si>
    <r>
      <t>-</t>
    </r>
    <r>
      <rPr>
        <sz val="7"/>
        <color theme="1"/>
        <rFont val="Times New Roman"/>
        <family val="1"/>
      </rPr>
      <t xml:space="preserve">          </t>
    </r>
    <r>
      <rPr>
        <sz val="11"/>
        <color theme="1"/>
        <rFont val="Calibri"/>
        <family val="2"/>
      </rPr>
      <t xml:space="preserve">- The exterior facing of the metal superstructure must be power washed once per week, resulting in 52 washes per year, or 1,300 washes to satisfy the functional unit.  </t>
    </r>
  </si>
  <si>
    <r>
      <t>-</t>
    </r>
    <r>
      <rPr>
        <sz val="7"/>
        <color theme="1"/>
        <rFont val="Times New Roman"/>
        <family val="1"/>
      </rPr>
      <t xml:space="preserve">          </t>
    </r>
    <r>
      <rPr>
        <sz val="11"/>
        <color theme="1"/>
        <rFont val="Calibri"/>
        <family val="2"/>
      </rPr>
      <t xml:space="preserve">The composite superstructure must be power washed once per month, resulting in 12 washes per year, or 300 washes to satisfy the functional unit. </t>
    </r>
  </si>
  <si>
    <r>
      <t>-</t>
    </r>
    <r>
      <rPr>
        <sz val="7"/>
        <color theme="1"/>
        <rFont val="Times New Roman"/>
        <family val="1"/>
      </rPr>
      <t xml:space="preserve">          </t>
    </r>
    <r>
      <rPr>
        <sz val="11"/>
        <color theme="1"/>
        <rFont val="Calibri"/>
        <family val="2"/>
      </rPr>
      <t>A new thermoforming facility is required for the composite alternative to mold the composite material during production. The new 1,000,000 square foot facility is assumed to be built in Connecticut on acres of temperate broadleaf forest and occupied for 20 years. This facility will be allocated across the 20 acquired ships, therefore only 50,000 square feet will be allocated to the functional unit. The facility’s resulting total land use occupation per functional unit is 1,250,000 square feet-years.</t>
    </r>
  </si>
  <si>
    <t>Version:</t>
  </si>
  <si>
    <t>Status:</t>
  </si>
  <si>
    <t>Draft</t>
  </si>
  <si>
    <t>Submitted:</t>
  </si>
  <si>
    <t>OSD-ATL SA Supplement Superstructure Example Model v2.xlsx</t>
  </si>
  <si>
    <t>Related files:</t>
  </si>
  <si>
    <t>OSD-ATL SA Supplement Superstructure Example April 2017 v2.docx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</si>
</sst>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0.0000E+00"/>
    <numFmt numFmtId="165" formatCode="_(&quot;$&quot;* #,##0_);_(&quot;$&quot;* \(#,##0\);_(&quot;$&quot;* &quot;-&quot;??_);_(@_)"/>
    <numFmt numFmtId="166" formatCode="_(* #,##0_);_(* \(#,##0\);_(* &quot;-&quot;??_);_(@_)"/>
    <numFmt numFmtId="167" formatCode="0.000"/>
    <numFmt numFmtId="168"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name val="Arial"/>
      <family val="2"/>
    </font>
    <font>
      <sz val="11"/>
      <name val="Calibri"/>
      <family val="2"/>
      <scheme val="minor"/>
    </font>
    <font>
      <b/>
      <sz val="11"/>
      <name val="Calibri"/>
      <family val="2"/>
      <scheme val="minor"/>
    </font>
    <font>
      <b/>
      <i/>
      <sz val="11"/>
      <name val="Calibri"/>
      <family val="2"/>
      <scheme val="minor"/>
    </font>
    <font>
      <sz val="11"/>
      <color theme="1" tint="0.24994659260841701"/>
      <name val="Calibri"/>
      <family val="2"/>
      <scheme val="minor"/>
    </font>
    <font>
      <b/>
      <sz val="11"/>
      <color theme="1" tint="0.249977111117893"/>
      <name val="Calibri"/>
      <family val="2"/>
      <scheme val="minor"/>
    </font>
    <font>
      <b/>
      <sz val="15"/>
      <color theme="3"/>
      <name val="Calibri"/>
      <family val="2"/>
      <scheme val="minor"/>
    </font>
    <font>
      <b/>
      <sz val="15"/>
      <name val="Calibri"/>
      <family val="2"/>
      <scheme val="minor"/>
    </font>
    <font>
      <b/>
      <i/>
      <sz val="11"/>
      <color theme="1" tint="0.249977111117893"/>
      <name val="Calibri"/>
      <family val="2"/>
      <scheme val="minor"/>
    </font>
    <font>
      <sz val="11"/>
      <color theme="1" tint="0.249977111117893"/>
      <name val="Calibri"/>
      <family val="2"/>
      <scheme val="minor"/>
    </font>
    <font>
      <sz val="9"/>
      <color indexed="81"/>
      <name val="Tahoma"/>
      <family val="2"/>
    </font>
    <font>
      <b/>
      <sz val="9"/>
      <color indexed="81"/>
      <name val="Tahoma"/>
      <family val="2"/>
    </font>
    <font>
      <sz val="11"/>
      <color theme="1"/>
      <name val="Times New Roman"/>
      <family val="1"/>
    </font>
    <font>
      <sz val="7"/>
      <color theme="1"/>
      <name val="Times New Roman"/>
      <family val="1"/>
    </font>
    <font>
      <sz val="11"/>
      <color theme="1"/>
      <name val="Calibri"/>
      <family val="2"/>
    </font>
    <font>
      <vertAlign val="superscript"/>
      <sz val="11"/>
      <color theme="1"/>
      <name val="Calibri"/>
      <family val="2"/>
    </font>
    <font>
      <b/>
      <i/>
      <sz val="11"/>
      <color theme="1"/>
      <name val="Calibri"/>
      <family val="2"/>
      <scheme val="minor"/>
    </font>
    <font>
      <sz val="11"/>
      <color rgb="FFFF0000"/>
      <name val="Calibri"/>
      <family val="2"/>
      <scheme val="minor"/>
    </font>
    <font>
      <sz val="11"/>
      <color rgb="FF00B050"/>
      <name val="Calibri"/>
      <family val="2"/>
      <scheme val="minor"/>
    </font>
  </fonts>
  <fills count="14">
    <fill>
      <patternFill patternType="none"/>
    </fill>
    <fill>
      <patternFill patternType="gray125"/>
    </fill>
    <fill>
      <patternFill patternType="solid">
        <fgColor rgb="FFFFFFCC"/>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n">
        <color theme="4" tint="0.3999755851924192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4">
    <xf numFmtId="0" fontId="0" fillId="0" borderId="0"/>
    <xf numFmtId="9" fontId="1" fillId="0" borderId="0" applyFont="0" applyFill="0" applyBorder="0" applyAlignment="0" applyProtection="0"/>
    <xf numFmtId="0" fontId="7" fillId="8" borderId="1" applyNumberFormat="0" applyAlignment="0" applyProtection="0"/>
    <xf numFmtId="0" fontId="3"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4" fillId="0" borderId="0"/>
    <xf numFmtId="0" fontId="4" fillId="0" borderId="0"/>
    <xf numFmtId="0" fontId="1" fillId="0" borderId="0"/>
    <xf numFmtId="0" fontId="1" fillId="2" borderId="3"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3" fillId="0" borderId="0"/>
    <xf numFmtId="0" fontId="1" fillId="0" borderId="0"/>
    <xf numFmtId="43" fontId="1" fillId="0" borderId="0" applyFont="0" applyFill="0" applyBorder="0" applyAlignment="0" applyProtection="0"/>
    <xf numFmtId="0" fontId="8" fillId="0" borderId="0"/>
    <xf numFmtId="0" fontId="10" fillId="0" borderId="4" applyNumberFormat="0" applyFill="0" applyAlignment="0" applyProtection="0"/>
  </cellStyleXfs>
  <cellXfs count="97">
    <xf numFmtId="0" fontId="0" fillId="0" borderId="0" xfId="0"/>
    <xf numFmtId="0" fontId="2" fillId="0" borderId="0" xfId="0" applyFont="1"/>
    <xf numFmtId="164" fontId="0" fillId="0" borderId="0" xfId="0" applyNumberFormat="1"/>
    <xf numFmtId="0" fontId="5" fillId="0" borderId="0" xfId="0" applyFont="1" applyAlignment="1">
      <alignment horizontal="left"/>
    </xf>
    <xf numFmtId="0" fontId="5" fillId="0" borderId="0" xfId="0" applyFont="1" applyFill="1" applyBorder="1" applyAlignment="1">
      <alignment horizontal="left"/>
    </xf>
    <xf numFmtId="0" fontId="0" fillId="0" borderId="0" xfId="0" pivotButton="1"/>
    <xf numFmtId="3" fontId="0" fillId="0" borderId="0" xfId="0" applyNumberFormat="1"/>
    <xf numFmtId="165" fontId="0" fillId="0" borderId="0" xfId="0" applyNumberFormat="1"/>
    <xf numFmtId="9" fontId="0" fillId="0" borderId="0" xfId="1" applyFont="1"/>
    <xf numFmtId="0" fontId="0" fillId="0" borderId="0" xfId="0"/>
    <xf numFmtId="0" fontId="0" fillId="0" borderId="0" xfId="0" applyAlignment="1">
      <alignment horizontal="left"/>
    </xf>
    <xf numFmtId="0" fontId="0" fillId="0" borderId="0" xfId="0" applyAlignment="1">
      <alignment wrapText="1"/>
    </xf>
    <xf numFmtId="0" fontId="5" fillId="0" borderId="0" xfId="0" applyFont="1"/>
    <xf numFmtId="0" fontId="5" fillId="0" borderId="0" xfId="0" applyFont="1" applyFill="1"/>
    <xf numFmtId="164" fontId="5" fillId="0" borderId="0" xfId="0" applyNumberFormat="1" applyFont="1" applyAlignment="1">
      <alignment horizontal="left"/>
    </xf>
    <xf numFmtId="0" fontId="5" fillId="0" borderId="0" xfId="0" applyFont="1" applyFill="1" applyAlignment="1">
      <alignment horizontal="left"/>
    </xf>
    <xf numFmtId="164" fontId="5" fillId="0" borderId="0" xfId="0" applyNumberFormat="1" applyFont="1" applyFill="1"/>
    <xf numFmtId="0" fontId="5" fillId="0" borderId="0" xfId="3" applyFont="1" applyFill="1"/>
    <xf numFmtId="3" fontId="5" fillId="0" borderId="0" xfId="0" applyNumberFormat="1" applyFont="1"/>
    <xf numFmtId="0" fontId="5" fillId="0" borderId="0" xfId="22" applyFont="1" applyFill="1" applyAlignment="1">
      <alignment horizontal="left"/>
    </xf>
    <xf numFmtId="49" fontId="5" fillId="0" borderId="0" xfId="22" applyNumberFormat="1" applyFont="1" applyFill="1" applyAlignment="1">
      <alignment horizontal="left"/>
    </xf>
    <xf numFmtId="49" fontId="5" fillId="0" borderId="0" xfId="0" applyNumberFormat="1" applyFont="1" applyFill="1" applyAlignment="1">
      <alignment horizontal="left"/>
    </xf>
    <xf numFmtId="167" fontId="5" fillId="0" borderId="0" xfId="0" applyNumberFormat="1" applyFont="1"/>
    <xf numFmtId="0" fontId="10" fillId="0" borderId="4" xfId="23"/>
    <xf numFmtId="0" fontId="10" fillId="0" borderId="4" xfId="23" applyFill="1"/>
    <xf numFmtId="0" fontId="6" fillId="4" borderId="2" xfId="0" applyFont="1" applyFill="1" applyBorder="1" applyAlignment="1">
      <alignment wrapText="1"/>
    </xf>
    <xf numFmtId="0" fontId="6" fillId="4" borderId="2" xfId="0" applyFont="1" applyFill="1" applyBorder="1" applyAlignment="1">
      <alignment horizontal="left" wrapText="1"/>
    </xf>
    <xf numFmtId="0" fontId="6" fillId="5" borderId="2" xfId="0" applyFont="1" applyFill="1" applyBorder="1" applyAlignment="1">
      <alignment horizontal="left" wrapText="1"/>
    </xf>
    <xf numFmtId="0" fontId="6" fillId="6" borderId="2" xfId="0" applyFont="1" applyFill="1" applyBorder="1" applyAlignment="1">
      <alignment horizontal="left" wrapText="1"/>
    </xf>
    <xf numFmtId="0" fontId="6" fillId="7" borderId="2" xfId="0" applyFont="1" applyFill="1" applyBorder="1" applyAlignment="1">
      <alignment horizontal="left" wrapText="1"/>
    </xf>
    <xf numFmtId="167" fontId="5" fillId="0" borderId="0" xfId="0" applyNumberFormat="1" applyFont="1" applyAlignment="1">
      <alignment horizontal="right"/>
    </xf>
    <xf numFmtId="0" fontId="11" fillId="0" borderId="4" xfId="23" applyFont="1"/>
    <xf numFmtId="43" fontId="5" fillId="0" borderId="0" xfId="21" applyFont="1"/>
    <xf numFmtId="43" fontId="5" fillId="0" borderId="0" xfId="21" applyFont="1" applyFill="1"/>
    <xf numFmtId="164" fontId="13" fillId="0" borderId="0" xfId="0" applyNumberFormat="1" applyFont="1" applyFill="1" applyAlignment="1">
      <alignment horizontal="left"/>
    </xf>
    <xf numFmtId="0" fontId="9" fillId="6" borderId="2" xfId="0" applyFont="1" applyFill="1" applyBorder="1" applyAlignment="1">
      <alignment horizontal="left" wrapText="1"/>
    </xf>
    <xf numFmtId="0" fontId="6" fillId="10" borderId="2" xfId="0" applyFont="1" applyFill="1" applyBorder="1" applyAlignment="1">
      <alignment horizontal="left" wrapText="1"/>
    </xf>
    <xf numFmtId="0" fontId="9" fillId="10" borderId="2" xfId="0" applyFont="1" applyFill="1" applyBorder="1" applyAlignment="1">
      <alignment horizontal="left" wrapText="1"/>
    </xf>
    <xf numFmtId="0" fontId="0" fillId="0" borderId="0" xfId="0" applyFill="1" applyBorder="1"/>
    <xf numFmtId="164" fontId="5" fillId="0" borderId="0" xfId="0" applyNumberFormat="1" applyFont="1" applyFill="1" applyBorder="1" applyAlignment="1">
      <alignment horizontal="left"/>
    </xf>
    <xf numFmtId="0" fontId="12" fillId="0" borderId="0" xfId="0" applyFont="1" applyFill="1" applyBorder="1" applyAlignment="1">
      <alignment horizontal="left" wrapText="1"/>
    </xf>
    <xf numFmtId="164" fontId="7" fillId="0" borderId="0" xfId="0" applyNumberFormat="1" applyFont="1" applyFill="1" applyBorder="1" applyAlignment="1">
      <alignment horizontal="right"/>
    </xf>
    <xf numFmtId="166" fontId="5" fillId="0" borderId="0" xfId="21" applyNumberFormat="1" applyFont="1" applyFill="1" applyBorder="1" applyAlignment="1">
      <alignment horizontal="left"/>
    </xf>
    <xf numFmtId="0" fontId="0" fillId="0" borderId="0" xfId="0" applyFont="1"/>
    <xf numFmtId="0" fontId="0" fillId="0" borderId="0" xfId="0" applyAlignment="1">
      <alignment horizontal="left" indent="1"/>
    </xf>
    <xf numFmtId="0" fontId="0" fillId="0" borderId="0" xfId="0" applyFill="1"/>
    <xf numFmtId="0" fontId="2" fillId="0" borderId="0" xfId="0" applyFont="1" applyAlignment="1">
      <alignment wrapText="1"/>
    </xf>
    <xf numFmtId="0" fontId="2" fillId="11" borderId="5" xfId="0" applyFont="1" applyFill="1" applyBorder="1" applyAlignment="1">
      <alignment wrapText="1"/>
    </xf>
    <xf numFmtId="0" fontId="0" fillId="0" borderId="0" xfId="0" applyBorder="1"/>
    <xf numFmtId="0" fontId="2" fillId="11" borderId="5" xfId="0" applyFont="1" applyFill="1" applyBorder="1" applyAlignment="1">
      <alignment horizontal="right" wrapText="1"/>
    </xf>
    <xf numFmtId="0" fontId="0" fillId="0" borderId="0" xfId="0" applyFont="1" applyAlignment="1">
      <alignment horizontal="left" indent="1"/>
    </xf>
    <xf numFmtId="165" fontId="0" fillId="0" borderId="0" xfId="0" applyNumberFormat="1" applyFont="1"/>
    <xf numFmtId="0" fontId="6" fillId="6" borderId="6" xfId="0" applyFont="1" applyFill="1" applyBorder="1" applyAlignment="1">
      <alignment horizontal="left" wrapText="1"/>
    </xf>
    <xf numFmtId="0" fontId="6" fillId="9" borderId="6" xfId="0" applyFont="1" applyFill="1" applyBorder="1" applyAlignment="1">
      <alignment horizontal="left" wrapText="1"/>
    </xf>
    <xf numFmtId="0" fontId="6" fillId="10" borderId="6" xfId="0" applyFont="1" applyFill="1" applyBorder="1" applyAlignment="1">
      <alignment horizontal="left" wrapText="1"/>
    </xf>
    <xf numFmtId="3" fontId="5" fillId="0" borderId="0" xfId="0" applyNumberFormat="1" applyFont="1" applyFill="1" applyBorder="1" applyAlignment="1">
      <alignment horizontal="right"/>
    </xf>
    <xf numFmtId="166" fontId="0" fillId="0" borderId="0" xfId="21" applyNumberFormat="1" applyFont="1" applyBorder="1"/>
    <xf numFmtId="3" fontId="0" fillId="0" borderId="0" xfId="0" applyNumberFormat="1" applyBorder="1"/>
    <xf numFmtId="166" fontId="0" fillId="0" borderId="0" xfId="0" applyNumberFormat="1" applyBorder="1"/>
    <xf numFmtId="0" fontId="10" fillId="0" borderId="4" xfId="23" applyAlignment="1">
      <alignment vertical="top"/>
    </xf>
    <xf numFmtId="0" fontId="0" fillId="0" borderId="0" xfId="0" applyAlignment="1">
      <alignment vertical="top"/>
    </xf>
    <xf numFmtId="0" fontId="2" fillId="0" borderId="0" xfId="0" applyFont="1" applyAlignment="1">
      <alignment horizontal="right" vertical="top"/>
    </xf>
    <xf numFmtId="0" fontId="0" fillId="3" borderId="0" xfId="0" applyFill="1" applyAlignment="1">
      <alignment horizontal="left" vertical="top"/>
    </xf>
    <xf numFmtId="0" fontId="20" fillId="0" borderId="0" xfId="0" applyFont="1" applyAlignment="1">
      <alignment vertical="top"/>
    </xf>
    <xf numFmtId="168" fontId="0" fillId="3" borderId="0" xfId="0" applyNumberFormat="1" applyFill="1" applyAlignment="1">
      <alignment horizontal="left" vertical="top"/>
    </xf>
    <xf numFmtId="0" fontId="16" fillId="0" borderId="0" xfId="0" quotePrefix="1" applyFont="1" applyAlignment="1">
      <alignment vertical="top" wrapText="1"/>
    </xf>
    <xf numFmtId="37" fontId="0" fillId="3" borderId="0" xfId="21" applyNumberFormat="1" applyFont="1" applyFill="1" applyAlignment="1">
      <alignment horizontal="left" vertical="top"/>
    </xf>
    <xf numFmtId="0" fontId="16" fillId="0" borderId="0" xfId="0" applyFont="1" applyAlignment="1">
      <alignment vertical="center"/>
    </xf>
    <xf numFmtId="0" fontId="16" fillId="0" borderId="0" xfId="0" quotePrefix="1" applyFont="1" applyAlignment="1">
      <alignment vertical="center"/>
    </xf>
    <xf numFmtId="168" fontId="0" fillId="0" borderId="0" xfId="1" applyNumberFormat="1" applyFont="1"/>
    <xf numFmtId="164" fontId="21" fillId="3" borderId="0" xfId="0" applyNumberFormat="1" applyFont="1" applyFill="1" applyAlignment="1">
      <alignment horizontal="left"/>
    </xf>
    <xf numFmtId="0" fontId="6" fillId="5" borderId="6" xfId="0" applyFont="1" applyFill="1" applyBorder="1" applyAlignment="1">
      <alignment horizontal="left" wrapText="1"/>
    </xf>
    <xf numFmtId="3" fontId="21" fillId="3" borderId="0" xfId="0" applyNumberFormat="1" applyFont="1" applyFill="1" applyBorder="1" applyAlignment="1">
      <alignment horizontal="right"/>
    </xf>
    <xf numFmtId="11" fontId="0" fillId="0" borderId="0" xfId="0" applyNumberFormat="1"/>
    <xf numFmtId="164" fontId="5" fillId="0" borderId="0" xfId="0" applyNumberFormat="1" applyFont="1" applyFill="1" applyAlignment="1">
      <alignment horizontal="left"/>
    </xf>
    <xf numFmtId="167" fontId="5" fillId="0" borderId="0" xfId="0" applyNumberFormat="1" applyFont="1" applyFill="1"/>
    <xf numFmtId="43" fontId="0" fillId="0" borderId="0" xfId="21" applyFont="1"/>
    <xf numFmtId="164" fontId="7" fillId="8" borderId="1" xfId="2" applyNumberFormat="1" applyFont="1"/>
    <xf numFmtId="0" fontId="22" fillId="0" borderId="0" xfId="0" applyFont="1"/>
    <xf numFmtId="0" fontId="21" fillId="0" borderId="0" xfId="0" applyFont="1"/>
    <xf numFmtId="164" fontId="11" fillId="0" borderId="4" xfId="23" applyNumberFormat="1" applyFont="1" applyAlignment="1">
      <alignment horizontal="left" wrapText="1"/>
    </xf>
    <xf numFmtId="166" fontId="5" fillId="0" borderId="0" xfId="21" applyNumberFormat="1" applyFont="1" applyAlignment="1">
      <alignment horizontal="left"/>
    </xf>
    <xf numFmtId="0" fontId="6" fillId="12" borderId="2" xfId="0" applyFont="1" applyFill="1" applyBorder="1" applyAlignment="1">
      <alignment horizontal="left" wrapText="1"/>
    </xf>
    <xf numFmtId="43" fontId="21" fillId="3" borderId="0" xfId="21" applyFont="1" applyFill="1"/>
    <xf numFmtId="4" fontId="7" fillId="8" borderId="1" xfId="2" applyNumberFormat="1" applyFont="1"/>
    <xf numFmtId="0" fontId="0" fillId="13" borderId="0" xfId="0" applyFill="1" applyBorder="1"/>
    <xf numFmtId="0" fontId="0" fillId="13" borderId="7" xfId="0" applyFill="1" applyBorder="1"/>
    <xf numFmtId="0" fontId="0" fillId="13" borderId="8" xfId="0" applyFill="1" applyBorder="1"/>
    <xf numFmtId="0" fontId="0" fillId="13" borderId="9" xfId="0" applyFill="1" applyBorder="1"/>
    <xf numFmtId="0" fontId="0" fillId="13" borderId="10" xfId="0" applyFill="1" applyBorder="1"/>
    <xf numFmtId="0" fontId="0" fillId="13" borderId="11" xfId="0" applyFill="1" applyBorder="1"/>
    <xf numFmtId="0" fontId="0" fillId="13" borderId="12" xfId="0" applyFill="1" applyBorder="1"/>
    <xf numFmtId="0" fontId="0" fillId="13" borderId="13" xfId="0" applyFill="1" applyBorder="1"/>
    <xf numFmtId="0" fontId="0" fillId="13" borderId="14" xfId="0" applyFill="1" applyBorder="1"/>
    <xf numFmtId="14" fontId="0" fillId="13" borderId="0" xfId="0" applyNumberFormat="1" applyFill="1" applyBorder="1"/>
    <xf numFmtId="0" fontId="16" fillId="0" borderId="0" xfId="0" quotePrefix="1" applyFont="1" applyAlignment="1">
      <alignment horizontal="left" vertical="top" wrapText="1"/>
    </xf>
    <xf numFmtId="0" fontId="0" fillId="0" borderId="0" xfId="0" applyAlignment="1">
      <alignment horizontal="left" vertical="top" wrapText="1"/>
    </xf>
  </cellXfs>
  <cellStyles count="24">
    <cellStyle name="Calculation" xfId="2" builtinId="22" customBuiltin="1"/>
    <cellStyle name="Comma" xfId="21" builtinId="3"/>
    <cellStyle name="Comma 2" xfId="4"/>
    <cellStyle name="Comma 2 2" xfId="5"/>
    <cellStyle name="Comma 3" xfId="6"/>
    <cellStyle name="Currency 2" xfId="7"/>
    <cellStyle name="Currency 3" xfId="8"/>
    <cellStyle name="Currency 4" xfId="19"/>
    <cellStyle name="Heading 1" xfId="23" builtinId="16"/>
    <cellStyle name="Normal" xfId="0" builtinId="0"/>
    <cellStyle name="Normal 2" xfId="3"/>
    <cellStyle name="Normal 2 2" xfId="20"/>
    <cellStyle name="Normal 3" xfId="9"/>
    <cellStyle name="Normal 3 2" xfId="10"/>
    <cellStyle name="Normal 4" xfId="11"/>
    <cellStyle name="Normal 4 2" xfId="12"/>
    <cellStyle name="Normal 5" xfId="13"/>
    <cellStyle name="Normal 53" xfId="22"/>
    <cellStyle name="Note 2" xfId="14"/>
    <cellStyle name="Percent" xfId="1" builtinId="5"/>
    <cellStyle name="Percent 2" xfId="15"/>
    <cellStyle name="Percent 2 2" xfId="16"/>
    <cellStyle name="Percent 3" xfId="17"/>
    <cellStyle name="Percent 4" xfId="18"/>
  </cellStyles>
  <dxfs count="20">
    <dxf>
      <font>
        <b val="0"/>
        <family val="2"/>
      </font>
    </dxf>
    <dxf>
      <font>
        <b val="0"/>
        <family val="2"/>
      </font>
    </dxf>
    <dxf>
      <font>
        <b/>
        <family val="2"/>
      </font>
    </dxf>
    <dxf>
      <font>
        <b/>
        <family val="2"/>
      </font>
    </dxf>
    <dxf>
      <numFmt numFmtId="165" formatCode="_(&quot;$&quot;* #,##0_);_(&quot;$&quot;* \(#,##0\);_(&quot;$&quot;* &quot;-&quot;??_);_(@_)"/>
    </dxf>
    <dxf>
      <numFmt numFmtId="169" formatCode="_(&quot;$&quot;* #,##0.0_);_(&quot;$&quot;* \(#,##0.0\);_(&quot;$&quot;* &quot;-&quot;??_);_(@_)"/>
    </dxf>
    <dxf>
      <numFmt numFmtId="34" formatCode="_(&quot;$&quot;* #,##0.00_);_(&quot;$&quot;* \(#,##0.00\);_(&quot;$&quot;* &quot;-&quot;??_);_(@_)"/>
    </dxf>
    <dxf>
      <numFmt numFmtId="35" formatCode="_(* #,##0.00_);_(* \(#,##0.00\);_(* &quot;-&quot;??_);_(@_)"/>
    </dxf>
    <dxf>
      <numFmt numFmtId="165" formatCode="_(&quot;$&quot;* #,##0_);_(&quot;$&quot;* \(#,##0\);_(&quot;$&quot;* &quot;-&quot;??_);_(@_)"/>
    </dxf>
    <dxf>
      <numFmt numFmtId="169" formatCode="_(&quot;$&quot;* #,##0.0_);_(&quot;$&quot;* \(#,##0.0\);_(&quot;$&quot;* &quot;-&quot;??_);_(@_)"/>
    </dxf>
    <dxf>
      <numFmt numFmtId="34" formatCode="_(&quot;$&quot;* #,##0.00_);_(&quot;$&quot;* \(#,##0.00\);_(&quot;$&quot;* &quot;-&quot;??_);_(@_)"/>
    </dxf>
    <dxf>
      <numFmt numFmtId="35" formatCode="_(* #,##0.00_);_(* \(#,##0.00\);_(* &quot;-&quot;??_);_(@_)"/>
    </dxf>
    <dxf>
      <numFmt numFmtId="165" formatCode="_(&quot;$&quot;* #,##0_);_(&quot;$&quot;* \(#,##0\);_(&quot;$&quot;* &quot;-&quot;??_);_(@_)"/>
    </dxf>
    <dxf>
      <numFmt numFmtId="169" formatCode="_(&quot;$&quot;* #,##0.0_);_(&quot;$&quot;* \(#,##0.0\);_(&quot;$&quot;* &quot;-&quot;??_);_(@_)"/>
    </dxf>
    <dxf>
      <numFmt numFmtId="34" formatCode="_(&quot;$&quot;* #,##0.00_);_(&quot;$&quot;* \(#,##0.00\);_(&quot;$&quot;* &quot;-&quot;??_);_(@_)"/>
    </dxf>
    <dxf>
      <numFmt numFmtId="35" formatCode="_(* #,##0.00_);_(* \(#,##0.00\);_(* &quot;-&quot;??_);_(@_)"/>
    </dxf>
    <dxf>
      <numFmt numFmtId="165" formatCode="_(&quot;$&quot;* #,##0_);_(&quot;$&quot;* \(#,##0\);_(&quot;$&quot;* &quot;-&quot;??_);_(@_)"/>
    </dxf>
    <dxf>
      <numFmt numFmtId="169" formatCode="_(&quot;$&quot;* #,##0.0_);_(&quot;$&quot;* \(#,##0.0\);_(&quot;$&quot;* &quot;-&quot;??_);_(@_)"/>
    </dxf>
    <dxf>
      <numFmt numFmtId="34" formatCode="_(&quot;$&quot;* #,##0.00_);_(&quot;$&quot;* \(#,##0.00\);_(&quot;$&quot;* &quot;-&quot;??_);_(@_)"/>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[OSD-ATL SA Supplement Superstructure Example Model v2.xlsx]Step 5 - Example Results!PivotTable4</c:name>
    <c:fmtId val="9"/>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col"/>
        <c:grouping val="clustered"/>
        <c:varyColors val="0"/>
        <c:ser>
          <c:idx val="0"/>
          <c:order val="0"/>
          <c:tx>
            <c:strRef>
              <c:f>'Step 5 - Example Results'!$B$70</c:f>
              <c:strCache>
                <c:ptCount val="1"/>
                <c:pt idx="0">
                  <c:v>Internal Cost (NPV)</c:v>
                </c:pt>
              </c:strCache>
            </c:strRef>
          </c:tx>
          <c:spPr>
            <a:solidFill>
              <a:schemeClr val="accent1"/>
            </a:solidFill>
            <a:ln>
              <a:noFill/>
            </a:ln>
            <a:effectLst/>
          </c:spPr>
          <c:invertIfNegative val="0"/>
          <c:cat>
            <c:multiLvlStrRef>
              <c:f>'Step 5 - Example Results'!$A$71:$A$89</c:f>
              <c:multiLvlStrCache>
                <c:ptCount val="17"/>
                <c:lvl>
                  <c:pt idx="0">
                    <c:v>Fuel Combustion</c:v>
                  </c:pt>
                  <c:pt idx="1">
                    <c:v>Installation</c:v>
                  </c:pt>
                  <c:pt idx="2">
                    <c:v>Landfilling</c:v>
                  </c:pt>
                  <c:pt idx="3">
                    <c:v>Metal Working</c:v>
                  </c:pt>
                  <c:pt idx="4">
                    <c:v>Power Washing</c:v>
                  </c:pt>
                  <c:pt idx="5">
                    <c:v>Residual Value</c:v>
                  </c:pt>
                  <c:pt idx="6">
                    <c:v>Thermoforming</c:v>
                  </c:pt>
                  <c:pt idx="7">
                    <c:v>Waste Disposal</c:v>
                  </c:pt>
                  <c:pt idx="8">
                    <c:v>Coating Application</c:v>
                  </c:pt>
                  <c:pt idx="9">
                    <c:v>Coating Removal</c:v>
                  </c:pt>
                  <c:pt idx="10">
                    <c:v>Fuel Combustion</c:v>
                  </c:pt>
                  <c:pt idx="11">
                    <c:v>Installation</c:v>
                  </c:pt>
                  <c:pt idx="12">
                    <c:v>Landfilling</c:v>
                  </c:pt>
                  <c:pt idx="13">
                    <c:v>Metal Working</c:v>
                  </c:pt>
                  <c:pt idx="14">
                    <c:v>Power Washing</c:v>
                  </c:pt>
                  <c:pt idx="15">
                    <c:v>Recycling Allocation</c:v>
                  </c:pt>
                  <c:pt idx="16">
                    <c:v>Waste Disposal</c:v>
                  </c:pt>
                </c:lvl>
                <c:lvl>
                  <c:pt idx="0">
                    <c:v>Composite</c:v>
                  </c:pt>
                  <c:pt idx="8">
                    <c:v>Metal</c:v>
                  </c:pt>
                </c:lvl>
              </c:multiLvlStrCache>
            </c:multiLvlStrRef>
          </c:cat>
          <c:val>
            <c:numRef>
              <c:f>'Step 5 - Example Results'!$B$71:$B$89</c:f>
              <c:numCache>
                <c:formatCode>_("$"* #,##0_);_("$"* \(#,##0\);_("$"* "-"??_);_(@_)</c:formatCode>
                <c:ptCount val="17"/>
                <c:pt idx="0">
                  <c:v>4208850357.244833</c:v>
                </c:pt>
                <c:pt idx="1">
                  <c:v>48426.536527981189</c:v>
                </c:pt>
                <c:pt idx="2">
                  <c:v>417312.42635983299</c:v>
                </c:pt>
                <c:pt idx="3">
                  <c:v>57520.615016700089</c:v>
                </c:pt>
                <c:pt idx="4">
                  <c:v>50640512.351063594</c:v>
                </c:pt>
                <c:pt idx="5">
                  <c:v>-1635929.8703154253</c:v>
                </c:pt>
                <c:pt idx="6">
                  <c:v>9862223.2940915339</c:v>
                </c:pt>
                <c:pt idx="7">
                  <c:v>122244.99446932731</c:v>
                </c:pt>
                <c:pt idx="8">
                  <c:v>4835016.415783871</c:v>
                </c:pt>
                <c:pt idx="9">
                  <c:v>3192389.239831239</c:v>
                </c:pt>
                <c:pt idx="10">
                  <c:v>4951588655.5821514</c:v>
                </c:pt>
                <c:pt idx="11">
                  <c:v>11022.529369991802</c:v>
                </c:pt>
                <c:pt idx="12">
                  <c:v>107024.48475331665</c:v>
                </c:pt>
                <c:pt idx="13">
                  <c:v>2222396.8606402213</c:v>
                </c:pt>
                <c:pt idx="14">
                  <c:v>219442220.18794218</c:v>
                </c:pt>
                <c:pt idx="15">
                  <c:v>-339670.76394790068</c:v>
                </c:pt>
                <c:pt idx="16">
                  <c:v>17041935.183904178</c:v>
                </c:pt>
              </c:numCache>
            </c:numRef>
          </c:val>
          <c:extLst>
            <c:ext xmlns:c16="http://schemas.microsoft.com/office/drawing/2014/chart" uri="{C3380CC4-5D6E-409C-BE32-E72D297353CC}">
              <c16:uniqueId val="{00000000-76A2-4A87-A6A2-36D4B2FA8247}"/>
            </c:ext>
          </c:extLst>
        </c:ser>
        <c:ser>
          <c:idx val="1"/>
          <c:order val="1"/>
          <c:tx>
            <c:strRef>
              <c:f>'Step 5 - Example Results'!$C$70</c:f>
              <c:strCache>
                <c:ptCount val="1"/>
                <c:pt idx="0">
                  <c:v>External Cost (NPV)</c:v>
                </c:pt>
              </c:strCache>
            </c:strRef>
          </c:tx>
          <c:spPr>
            <a:solidFill>
              <a:schemeClr val="accent2"/>
            </a:solidFill>
            <a:ln>
              <a:noFill/>
            </a:ln>
            <a:effectLst/>
          </c:spPr>
          <c:invertIfNegative val="0"/>
          <c:cat>
            <c:multiLvlStrRef>
              <c:f>'Step 5 - Example Results'!$A$71:$A$89</c:f>
              <c:multiLvlStrCache>
                <c:ptCount val="17"/>
                <c:lvl>
                  <c:pt idx="0">
                    <c:v>Fuel Combustion</c:v>
                  </c:pt>
                  <c:pt idx="1">
                    <c:v>Installation</c:v>
                  </c:pt>
                  <c:pt idx="2">
                    <c:v>Landfilling</c:v>
                  </c:pt>
                  <c:pt idx="3">
                    <c:v>Metal Working</c:v>
                  </c:pt>
                  <c:pt idx="4">
                    <c:v>Power Washing</c:v>
                  </c:pt>
                  <c:pt idx="5">
                    <c:v>Residual Value</c:v>
                  </c:pt>
                  <c:pt idx="6">
                    <c:v>Thermoforming</c:v>
                  </c:pt>
                  <c:pt idx="7">
                    <c:v>Waste Disposal</c:v>
                  </c:pt>
                  <c:pt idx="8">
                    <c:v>Coating Application</c:v>
                  </c:pt>
                  <c:pt idx="9">
                    <c:v>Coating Removal</c:v>
                  </c:pt>
                  <c:pt idx="10">
                    <c:v>Fuel Combustion</c:v>
                  </c:pt>
                  <c:pt idx="11">
                    <c:v>Installation</c:v>
                  </c:pt>
                  <c:pt idx="12">
                    <c:v>Landfilling</c:v>
                  </c:pt>
                  <c:pt idx="13">
                    <c:v>Metal Working</c:v>
                  </c:pt>
                  <c:pt idx="14">
                    <c:v>Power Washing</c:v>
                  </c:pt>
                  <c:pt idx="15">
                    <c:v>Recycling Allocation</c:v>
                  </c:pt>
                  <c:pt idx="16">
                    <c:v>Waste Disposal</c:v>
                  </c:pt>
                </c:lvl>
                <c:lvl>
                  <c:pt idx="0">
                    <c:v>Composite</c:v>
                  </c:pt>
                  <c:pt idx="8">
                    <c:v>Metal</c:v>
                  </c:pt>
                </c:lvl>
              </c:multiLvlStrCache>
            </c:multiLvlStrRef>
          </c:cat>
          <c:val>
            <c:numRef>
              <c:f>'Step 5 - Example Results'!$C$71:$C$89</c:f>
              <c:numCache>
                <c:formatCode>_("$"* #,##0_);_("$"* \(#,##0\);_("$"* "-"??_);_(@_)</c:formatCode>
                <c:ptCount val="17"/>
                <c:pt idx="0">
                  <c:v>5640380453.1878119</c:v>
                </c:pt>
                <c:pt idx="1">
                  <c:v>9700.955400341596</c:v>
                </c:pt>
                <c:pt idx="2">
                  <c:v>1243432.3161016502</c:v>
                </c:pt>
                <c:pt idx="3">
                  <c:v>43738.890343608196</c:v>
                </c:pt>
                <c:pt idx="4">
                  <c:v>2900822.7920390889</c:v>
                </c:pt>
                <c:pt idx="5">
                  <c:v>-199573.44289842094</c:v>
                </c:pt>
                <c:pt idx="6">
                  <c:v>1172046.2415979207</c:v>
                </c:pt>
                <c:pt idx="7">
                  <c:v>9995.658334625412</c:v>
                </c:pt>
                <c:pt idx="8">
                  <c:v>1762612.3190670691</c:v>
                </c:pt>
                <c:pt idx="9">
                  <c:v>599843.96211830876</c:v>
                </c:pt>
                <c:pt idx="10">
                  <c:v>6635741709.6327143</c:v>
                </c:pt>
                <c:pt idx="11">
                  <c:v>1413.2188216473787</c:v>
                </c:pt>
                <c:pt idx="12">
                  <c:v>320721.49312716204</c:v>
                </c:pt>
                <c:pt idx="13">
                  <c:v>1650366.3422216808</c:v>
                </c:pt>
                <c:pt idx="14">
                  <c:v>12569078.775371147</c:v>
                </c:pt>
                <c:pt idx="15">
                  <c:v>-142467.11076653114</c:v>
                </c:pt>
                <c:pt idx="16">
                  <c:v>608493.50112333964</c:v>
                </c:pt>
              </c:numCache>
            </c:numRef>
          </c:val>
          <c:extLst>
            <c:ext xmlns:c16="http://schemas.microsoft.com/office/drawing/2014/chart" uri="{C3380CC4-5D6E-409C-BE32-E72D297353CC}">
              <c16:uniqueId val="{00000001-76A2-4A87-A6A2-36D4B2FA8247}"/>
            </c:ext>
          </c:extLst>
        </c:ser>
        <c:dLbls>
          <c:showLegendKey val="0"/>
          <c:showVal val="0"/>
          <c:showCatName val="0"/>
          <c:showSerName val="0"/>
          <c:showPercent val="0"/>
          <c:showBubbleSize val="0"/>
        </c:dLbls>
        <c:gapWidth val="219"/>
        <c:overlap val="-27"/>
        <c:axId val="1103850768"/>
        <c:axId val="1229823264"/>
      </c:barChart>
      <c:catAx>
        <c:axId val="11038507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9823264"/>
        <c:crosses val="autoZero"/>
        <c:auto val="1"/>
        <c:lblAlgn val="ctr"/>
        <c:lblOffset val="100"/>
        <c:noMultiLvlLbl val="0"/>
      </c:catAx>
      <c:valAx>
        <c:axId val="122982326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850768"/>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[OSD-ATL SA Supplement Superstructure Example Model v2.xlsx]Step 5 - Example Results!PivotTable1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'Step 5 - Example Results'!$B$2</c:f>
              <c:strCache>
                <c:ptCount val="1"/>
                <c:pt idx="0">
                  <c:v>Internal Cost (NPV)</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'Step 5 - Example Results'!$A$3:$A$4</c:f>
              <c:strCache>
                <c:ptCount val="2"/>
                <c:pt idx="0">
                  <c:v>Composite</c:v>
                </c:pt>
                <c:pt idx="1">
                  <c:v>Metal</c:v>
                </c:pt>
              </c:strCache>
            </c:strRef>
          </c:cat>
          <c:val>
            <c:numRef>
              <c:f>'Step 5 - Example Results'!$B$3:$B$4</c:f>
              <c:numCache>
                <c:formatCode>_("$"* #,##0_);_("$"* \(#,##0\);_("$"* "-"??_);_(@_)</c:formatCode>
                <c:ptCount val="2"/>
                <c:pt idx="0">
                  <c:v>4268362667.5920463</c:v>
                </c:pt>
                <c:pt idx="1">
                  <c:v>5198100989.7204294</c:v>
                </c:pt>
              </c:numCache>
            </c:numRef>
          </c:val>
          <c:extLst>
            <c:ext xmlns:c16="http://schemas.microsoft.com/office/drawing/2014/chart" uri="{C3380CC4-5D6E-409C-BE32-E72D297353CC}">
              <c16:uniqueId val="{00000000-C190-4548-AAC7-C71CB3BC0F7B}"/>
            </c:ext>
          </c:extLst>
        </c:ser>
        <c:ser>
          <c:idx val="1"/>
          <c:order val="1"/>
          <c:tx>
            <c:strRef>
              <c:f>'Step 5 - Example Results'!$C$2</c:f>
              <c:strCache>
                <c:ptCount val="1"/>
                <c:pt idx="0">
                  <c:v>External Cost (NPV)</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'Step 5 - Example Results'!$A$3:$A$4</c:f>
              <c:strCache>
                <c:ptCount val="2"/>
                <c:pt idx="0">
                  <c:v>Composite</c:v>
                </c:pt>
                <c:pt idx="1">
                  <c:v>Metal</c:v>
                </c:pt>
              </c:strCache>
            </c:strRef>
          </c:cat>
          <c:val>
            <c:numRef>
              <c:f>'Step 5 - Example Results'!$C$3:$C$4</c:f>
              <c:numCache>
                <c:formatCode>_("$"* #,##0_);_("$"* \(#,##0\);_("$"* "-"??_);_(@_)</c:formatCode>
                <c:ptCount val="2"/>
                <c:pt idx="0">
                  <c:v>5645560616.5987291</c:v>
                </c:pt>
                <c:pt idx="1">
                  <c:v>6653111772.1337976</c:v>
                </c:pt>
              </c:numCache>
            </c:numRef>
          </c:val>
          <c:extLst>
            <c:ext xmlns:c16="http://schemas.microsoft.com/office/drawing/2014/chart" uri="{C3380CC4-5D6E-409C-BE32-E72D297353CC}">
              <c16:uniqueId val="{00000001-C190-4548-AAC7-C71CB3BC0F7B}"/>
            </c:ext>
          </c:extLst>
        </c:ser>
        <c:dLbls>
          <c:showLegendKey val="0"/>
          <c:showVal val="0"/>
          <c:showCatName val="0"/>
          <c:showSerName val="0"/>
          <c:showPercent val="0"/>
          <c:showBubbleSize val="0"/>
        </c:dLbls>
        <c:gapWidth val="150"/>
        <c:axId val="1332064143"/>
        <c:axId val="1332064559"/>
      </c:barChart>
      <c:catAx>
        <c:axId val="1332064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2064559"/>
        <c:crosses val="autoZero"/>
        <c:auto val="1"/>
        <c:lblAlgn val="ctr"/>
        <c:lblOffset val="100"/>
        <c:noMultiLvlLbl val="0"/>
      </c:catAx>
      <c:valAx>
        <c:axId val="1332064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25 year Net Present Value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2064143"/>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[OSD-ATL SA Supplement Superstructure Example Model v2.xlsx]Step 5 - Example Results!PivotTable3</c:name>
    <c:fmtId val="5"/>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s>
    <c:plotArea>
      <c:layout>
        <c:manualLayout>
          <c:layoutTarget val="inner"/>
          <c:xMode val="edge"/>
          <c:yMode val="edge"/>
          <c:x val="0.13718376066345198"/>
          <c:y val="0.11861089618132993"/>
          <c:w val="0.84534552373253524"/>
          <c:h val="0.59982552758939811"/>
        </c:manualLayout>
      </c:layout>
      <c:barChart>
        <c:barDir val="col"/>
        <c:grouping val="clustered"/>
        <c:varyColors val="0"/>
        <c:ser>
          <c:idx val="0"/>
          <c:order val="0"/>
          <c:tx>
            <c:strRef>
              <c:f>'Step 5 - Example Results'!$B$25</c:f>
              <c:strCache>
                <c:ptCount val="1"/>
                <c:pt idx="0">
                  <c:v>Internal Cost (NPV)</c:v>
                </c:pt>
              </c:strCache>
            </c:strRef>
          </c:tx>
          <c:spPr>
            <a:solidFill>
              <a:schemeClr val="accent1"/>
            </a:solidFill>
            <a:ln>
              <a:noFill/>
            </a:ln>
            <a:effectLst/>
          </c:spPr>
          <c:invertIfNegative val="0"/>
          <c:cat>
            <c:multiLvlStrRef>
              <c:f>'Step 5 - Example Results'!$A$26:$A$38</c:f>
              <c:multiLvlStrCache>
                <c:ptCount val="11"/>
                <c:lvl>
                  <c:pt idx="0">
                    <c:v>Chemicals &amp; Materials</c:v>
                  </c:pt>
                  <c:pt idx="1">
                    <c:v>Energy</c:v>
                  </c:pt>
                  <c:pt idx="2">
                    <c:v>Land</c:v>
                  </c:pt>
                  <c:pt idx="3">
                    <c:v>Noise</c:v>
                  </c:pt>
                  <c:pt idx="4">
                    <c:v>Other Costs</c:v>
                  </c:pt>
                  <c:pt idx="5">
                    <c:v>Water</c:v>
                  </c:pt>
                  <c:pt idx="6">
                    <c:v>Chemicals &amp; Materials</c:v>
                  </c:pt>
                  <c:pt idx="7">
                    <c:v>Energy</c:v>
                  </c:pt>
                  <c:pt idx="8">
                    <c:v>Noise</c:v>
                  </c:pt>
                  <c:pt idx="9">
                    <c:v>Other Costs</c:v>
                  </c:pt>
                  <c:pt idx="10">
                    <c:v>Water</c:v>
                  </c:pt>
                </c:lvl>
                <c:lvl>
                  <c:pt idx="0">
                    <c:v>Composite</c:v>
                  </c:pt>
                  <c:pt idx="6">
                    <c:v>Metal</c:v>
                  </c:pt>
                </c:lvl>
              </c:multiLvlStrCache>
            </c:multiLvlStrRef>
          </c:cat>
          <c:val>
            <c:numRef>
              <c:f>'Step 5 - Example Results'!$B$26:$B$38</c:f>
              <c:numCache>
                <c:formatCode>_("$"* #,##0_);_("$"* \(#,##0\);_("$"* "-"??_);_(@_)</c:formatCode>
                <c:ptCount val="11"/>
                <c:pt idx="0">
                  <c:v>52980774.50916218</c:v>
                </c:pt>
                <c:pt idx="1">
                  <c:v>4209035461.441205</c:v>
                </c:pt>
                <c:pt idx="2">
                  <c:v>6205202.3121387279</c:v>
                </c:pt>
                <c:pt idx="3">
                  <c:v>0</c:v>
                </c:pt>
                <c:pt idx="4">
                  <c:v>122244.99446932731</c:v>
                </c:pt>
                <c:pt idx="5">
                  <c:v>18984.335071159152</c:v>
                </c:pt>
                <c:pt idx="6">
                  <c:v>227276328.69104049</c:v>
                </c:pt>
                <c:pt idx="7">
                  <c:v>4951769203.3080168</c:v>
                </c:pt>
                <c:pt idx="8">
                  <c:v>0</c:v>
                </c:pt>
                <c:pt idx="9">
                  <c:v>17041935.183904178</c:v>
                </c:pt>
                <c:pt idx="10">
                  <c:v>2013522.5374677989</c:v>
                </c:pt>
              </c:numCache>
            </c:numRef>
          </c:val>
          <c:extLst>
            <c:ext xmlns:c16="http://schemas.microsoft.com/office/drawing/2014/chart" uri="{C3380CC4-5D6E-409C-BE32-E72D297353CC}">
              <c16:uniqueId val="{00000000-AD61-4777-9AD4-6F0B4F5107D7}"/>
            </c:ext>
          </c:extLst>
        </c:ser>
        <c:ser>
          <c:idx val="1"/>
          <c:order val="1"/>
          <c:tx>
            <c:strRef>
              <c:f>'Step 5 - Example Results'!$C$25</c:f>
              <c:strCache>
                <c:ptCount val="1"/>
                <c:pt idx="0">
                  <c:v>External Cost (NPV)</c:v>
                </c:pt>
              </c:strCache>
            </c:strRef>
          </c:tx>
          <c:spPr>
            <a:solidFill>
              <a:schemeClr val="accent2"/>
            </a:solidFill>
            <a:ln>
              <a:noFill/>
            </a:ln>
            <a:effectLst/>
          </c:spPr>
          <c:invertIfNegative val="0"/>
          <c:cat>
            <c:multiLvlStrRef>
              <c:f>'Step 5 - Example Results'!$A$26:$A$38</c:f>
              <c:multiLvlStrCache>
                <c:ptCount val="11"/>
                <c:lvl>
                  <c:pt idx="0">
                    <c:v>Chemicals &amp; Materials</c:v>
                  </c:pt>
                  <c:pt idx="1">
                    <c:v>Energy</c:v>
                  </c:pt>
                  <c:pt idx="2">
                    <c:v>Land</c:v>
                  </c:pt>
                  <c:pt idx="3">
                    <c:v>Noise</c:v>
                  </c:pt>
                  <c:pt idx="4">
                    <c:v>Other Costs</c:v>
                  </c:pt>
                  <c:pt idx="5">
                    <c:v>Water</c:v>
                  </c:pt>
                  <c:pt idx="6">
                    <c:v>Chemicals &amp; Materials</c:v>
                  </c:pt>
                  <c:pt idx="7">
                    <c:v>Energy</c:v>
                  </c:pt>
                  <c:pt idx="8">
                    <c:v>Noise</c:v>
                  </c:pt>
                  <c:pt idx="9">
                    <c:v>Other Costs</c:v>
                  </c:pt>
                  <c:pt idx="10">
                    <c:v>Water</c:v>
                  </c:pt>
                </c:lvl>
                <c:lvl>
                  <c:pt idx="0">
                    <c:v>Composite</c:v>
                  </c:pt>
                  <c:pt idx="6">
                    <c:v>Metal</c:v>
                  </c:pt>
                </c:lvl>
              </c:multiLvlStrCache>
            </c:multiLvlStrRef>
          </c:cat>
          <c:val>
            <c:numRef>
              <c:f>'Step 5 - Example Results'!$C$26:$C$38</c:f>
              <c:numCache>
                <c:formatCode>_("$"* #,##0_);_("$"* \(#,##0\);_("$"* "-"??_);_(@_)</c:formatCode>
                <c:ptCount val="11"/>
                <c:pt idx="0">
                  <c:v>4174569.9341269131</c:v>
                </c:pt>
                <c:pt idx="1">
                  <c:v>5640458073.7534876</c:v>
                </c:pt>
                <c:pt idx="2">
                  <c:v>676574.09439043805</c:v>
                </c:pt>
                <c:pt idx="3">
                  <c:v>2319.4444431628503</c:v>
                </c:pt>
                <c:pt idx="4">
                  <c:v>9995.658334625412</c:v>
                </c:pt>
                <c:pt idx="5">
                  <c:v>239083.71394735793</c:v>
                </c:pt>
                <c:pt idx="6">
                  <c:v>15315331.592486724</c:v>
                </c:pt>
                <c:pt idx="7">
                  <c:v>6635809925.9858637</c:v>
                </c:pt>
                <c:pt idx="8">
                  <c:v>9166.3336933518058</c:v>
                </c:pt>
                <c:pt idx="9">
                  <c:v>608493.50112333964</c:v>
                </c:pt>
                <c:pt idx="10">
                  <c:v>1368854.720630161</c:v>
                </c:pt>
              </c:numCache>
            </c:numRef>
          </c:val>
          <c:extLst>
            <c:ext xmlns:c16="http://schemas.microsoft.com/office/drawing/2014/chart" uri="{C3380CC4-5D6E-409C-BE32-E72D297353CC}">
              <c16:uniqueId val="{00000001-AD61-4777-9AD4-6F0B4F5107D7}"/>
            </c:ext>
          </c:extLst>
        </c:ser>
        <c:dLbls>
          <c:showLegendKey val="0"/>
          <c:showVal val="0"/>
          <c:showCatName val="0"/>
          <c:showSerName val="0"/>
          <c:showPercent val="0"/>
          <c:showBubbleSize val="0"/>
        </c:dLbls>
        <c:gapWidth val="150"/>
        <c:axId val="1332064143"/>
        <c:axId val="1332064559"/>
      </c:barChart>
      <c:catAx>
        <c:axId val="1332064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2064559"/>
        <c:crosses val="autoZero"/>
        <c:auto val="1"/>
        <c:lblAlgn val="ctr"/>
        <c:lblOffset val="100"/>
        <c:noMultiLvlLbl val="0"/>
      </c:catAx>
      <c:valAx>
        <c:axId val="1332064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25 year Net Present Value</a:t>
                </a:r>
              </a:p>
            </c:rich>
          </c:tx>
          <c:layout>
            <c:manualLayout>
              <c:xMode val="edge"/>
              <c:yMode val="edge"/>
              <c:x val="1.2417273301500527E-2"/>
              <c:y val="0.2371903077332724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2064143"/>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3466718974597805"/>
          <c:y val="0.87212264651889615"/>
          <c:w val="0.3066560800216302"/>
          <c:h val="0.121370611282285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[OSD-ATL SA Supplement Superstructure Example Model v2.xlsx]Step 5 - Example Results!PivotTable2</c:name>
    <c:fmtId val="6"/>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s>
    <c:plotArea>
      <c:layout>
        <c:manualLayout>
          <c:layoutTarget val="inner"/>
          <c:xMode val="edge"/>
          <c:yMode val="edge"/>
          <c:x val="9.2531513227909534E-2"/>
          <c:y val="0.19371285485865991"/>
          <c:w val="0.89002893068806355"/>
          <c:h val="0.53400458563369246"/>
        </c:manualLayout>
      </c:layout>
      <c:barChart>
        <c:barDir val="col"/>
        <c:grouping val="clustered"/>
        <c:varyColors val="0"/>
        <c:ser>
          <c:idx val="0"/>
          <c:order val="0"/>
          <c:tx>
            <c:strRef>
              <c:f>'Step 5 - Example Results'!$B$48</c:f>
              <c:strCache>
                <c:ptCount val="1"/>
                <c:pt idx="0">
                  <c:v>Internal Cost (NPV)</c:v>
                </c:pt>
              </c:strCache>
            </c:strRef>
          </c:tx>
          <c:spPr>
            <a:solidFill>
              <a:schemeClr val="accent1"/>
            </a:solidFill>
            <a:ln>
              <a:noFill/>
            </a:ln>
            <a:effectLst/>
          </c:spPr>
          <c:invertIfNegative val="0"/>
          <c:cat>
            <c:multiLvlStrRef>
              <c:f>'Step 5 - Example Results'!$A$49:$A$61</c:f>
              <c:multiLvlStrCache>
                <c:ptCount val="11"/>
                <c:lvl>
                  <c:pt idx="0">
                    <c:v>Chemicals &amp; Materials</c:v>
                  </c:pt>
                  <c:pt idx="1">
                    <c:v>Energy</c:v>
                  </c:pt>
                  <c:pt idx="2">
                    <c:v>Land</c:v>
                  </c:pt>
                  <c:pt idx="3">
                    <c:v>Noise</c:v>
                  </c:pt>
                  <c:pt idx="4">
                    <c:v>Other Costs</c:v>
                  </c:pt>
                  <c:pt idx="5">
                    <c:v>Water</c:v>
                  </c:pt>
                  <c:pt idx="6">
                    <c:v>Chemicals &amp; Materials</c:v>
                  </c:pt>
                  <c:pt idx="7">
                    <c:v>Energy</c:v>
                  </c:pt>
                  <c:pt idx="8">
                    <c:v>Noise</c:v>
                  </c:pt>
                  <c:pt idx="9">
                    <c:v>Other Costs</c:v>
                  </c:pt>
                  <c:pt idx="10">
                    <c:v>Water</c:v>
                  </c:pt>
                </c:lvl>
                <c:lvl>
                  <c:pt idx="0">
                    <c:v>Composite</c:v>
                  </c:pt>
                  <c:pt idx="6">
                    <c:v>Metal</c:v>
                  </c:pt>
                </c:lvl>
              </c:multiLvlStrCache>
            </c:multiLvlStrRef>
          </c:cat>
          <c:val>
            <c:numRef>
              <c:f>'Step 5 - Example Results'!$B$49:$B$61</c:f>
              <c:numCache>
                <c:formatCode>_("$"* #,##0_);_("$"* \(#,##0\);_("$"* "-"??_);_(@_)</c:formatCode>
                <c:ptCount val="11"/>
                <c:pt idx="0">
                  <c:v>52980774.50916218</c:v>
                </c:pt>
                <c:pt idx="1">
                  <c:v>185104.19637215018</c:v>
                </c:pt>
                <c:pt idx="2">
                  <c:v>6205202.3121387279</c:v>
                </c:pt>
                <c:pt idx="3">
                  <c:v>0</c:v>
                </c:pt>
                <c:pt idx="4">
                  <c:v>122244.99446932731</c:v>
                </c:pt>
                <c:pt idx="5">
                  <c:v>18984.335071159152</c:v>
                </c:pt>
                <c:pt idx="6">
                  <c:v>227276328.69104049</c:v>
                </c:pt>
                <c:pt idx="7">
                  <c:v>180547.72586462885</c:v>
                </c:pt>
                <c:pt idx="8">
                  <c:v>0</c:v>
                </c:pt>
                <c:pt idx="9">
                  <c:v>17041935.183904178</c:v>
                </c:pt>
                <c:pt idx="10">
                  <c:v>2013522.5374677989</c:v>
                </c:pt>
              </c:numCache>
            </c:numRef>
          </c:val>
          <c:extLst>
            <c:ext xmlns:c16="http://schemas.microsoft.com/office/drawing/2014/chart" uri="{C3380CC4-5D6E-409C-BE32-E72D297353CC}">
              <c16:uniqueId val="{00000000-A12F-4E63-8493-91686DFD70E1}"/>
            </c:ext>
          </c:extLst>
        </c:ser>
        <c:ser>
          <c:idx val="1"/>
          <c:order val="1"/>
          <c:tx>
            <c:strRef>
              <c:f>'Step 5 - Example Results'!$C$48</c:f>
              <c:strCache>
                <c:ptCount val="1"/>
                <c:pt idx="0">
                  <c:v>External Cost (NPV)</c:v>
                </c:pt>
              </c:strCache>
            </c:strRef>
          </c:tx>
          <c:spPr>
            <a:solidFill>
              <a:schemeClr val="accent2"/>
            </a:solidFill>
            <a:ln>
              <a:noFill/>
            </a:ln>
            <a:effectLst/>
          </c:spPr>
          <c:invertIfNegative val="0"/>
          <c:cat>
            <c:multiLvlStrRef>
              <c:f>'Step 5 - Example Results'!$A$49:$A$61</c:f>
              <c:multiLvlStrCache>
                <c:ptCount val="11"/>
                <c:lvl>
                  <c:pt idx="0">
                    <c:v>Chemicals &amp; Materials</c:v>
                  </c:pt>
                  <c:pt idx="1">
                    <c:v>Energy</c:v>
                  </c:pt>
                  <c:pt idx="2">
                    <c:v>Land</c:v>
                  </c:pt>
                  <c:pt idx="3">
                    <c:v>Noise</c:v>
                  </c:pt>
                  <c:pt idx="4">
                    <c:v>Other Costs</c:v>
                  </c:pt>
                  <c:pt idx="5">
                    <c:v>Water</c:v>
                  </c:pt>
                  <c:pt idx="6">
                    <c:v>Chemicals &amp; Materials</c:v>
                  </c:pt>
                  <c:pt idx="7">
                    <c:v>Energy</c:v>
                  </c:pt>
                  <c:pt idx="8">
                    <c:v>Noise</c:v>
                  </c:pt>
                  <c:pt idx="9">
                    <c:v>Other Costs</c:v>
                  </c:pt>
                  <c:pt idx="10">
                    <c:v>Water</c:v>
                  </c:pt>
                </c:lvl>
                <c:lvl>
                  <c:pt idx="0">
                    <c:v>Composite</c:v>
                  </c:pt>
                  <c:pt idx="6">
                    <c:v>Metal</c:v>
                  </c:pt>
                </c:lvl>
              </c:multiLvlStrCache>
            </c:multiLvlStrRef>
          </c:cat>
          <c:val>
            <c:numRef>
              <c:f>'Step 5 - Example Results'!$C$49:$C$61</c:f>
              <c:numCache>
                <c:formatCode>_("$"* #,##0_);_("$"* \(#,##0\);_("$"* "-"??_);_(@_)</c:formatCode>
                <c:ptCount val="11"/>
                <c:pt idx="0">
                  <c:v>4174569.9341269117</c:v>
                </c:pt>
                <c:pt idx="1">
                  <c:v>77620.565676317186</c:v>
                </c:pt>
                <c:pt idx="2">
                  <c:v>676574.09439043805</c:v>
                </c:pt>
                <c:pt idx="3">
                  <c:v>2319.4444431628503</c:v>
                </c:pt>
                <c:pt idx="4">
                  <c:v>9995.658334625412</c:v>
                </c:pt>
                <c:pt idx="5">
                  <c:v>239083.71394735793</c:v>
                </c:pt>
                <c:pt idx="6">
                  <c:v>15315331.592486724</c:v>
                </c:pt>
                <c:pt idx="7">
                  <c:v>68216.353150246636</c:v>
                </c:pt>
                <c:pt idx="8">
                  <c:v>9166.3336933518058</c:v>
                </c:pt>
                <c:pt idx="9">
                  <c:v>608493.50112333964</c:v>
                </c:pt>
                <c:pt idx="10">
                  <c:v>1368854.720630161</c:v>
                </c:pt>
              </c:numCache>
            </c:numRef>
          </c:val>
          <c:extLst>
            <c:ext xmlns:c16="http://schemas.microsoft.com/office/drawing/2014/chart" uri="{C3380CC4-5D6E-409C-BE32-E72D297353CC}">
              <c16:uniqueId val="{00000001-A12F-4E63-8493-91686DFD70E1}"/>
            </c:ext>
          </c:extLst>
        </c:ser>
        <c:dLbls>
          <c:showLegendKey val="0"/>
          <c:showVal val="0"/>
          <c:showCatName val="0"/>
          <c:showSerName val="0"/>
          <c:showPercent val="0"/>
          <c:showBubbleSize val="0"/>
        </c:dLbls>
        <c:gapWidth val="219"/>
        <c:axId val="1336547743"/>
        <c:axId val="1336543167"/>
      </c:barChart>
      <c:catAx>
        <c:axId val="1336547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6543167"/>
        <c:crosses val="autoZero"/>
        <c:auto val="1"/>
        <c:lblAlgn val="ctr"/>
        <c:lblOffset val="100"/>
        <c:noMultiLvlLbl val="0"/>
      </c:catAx>
      <c:valAx>
        <c:axId val="133654316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6547743"/>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34694542492533254"/>
          <c:y val="0.87668899146227408"/>
          <c:w val="0.30610915014933476"/>
          <c:h val="0.120324312909162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320847992972464"/>
          <c:y val="5.2258696749796343E-2"/>
          <c:w val="0.45525483523252475"/>
          <c:h val="0.81771835922540892"/>
        </c:manualLayout>
      </c:layout>
      <c:radarChart>
        <c:radarStyle val="marker"/>
        <c:varyColors val="0"/>
        <c:ser>
          <c:idx val="0"/>
          <c:order val="0"/>
          <c:tx>
            <c:strRef>
              <c:f>'Step 5 - Example Results'!$A$99</c:f>
              <c:strCache>
                <c:ptCount val="1"/>
                <c:pt idx="0">
                  <c:v>Composite</c:v>
                </c:pt>
              </c:strCache>
            </c:strRef>
          </c:tx>
          <c:marker>
            <c:symbol val="none"/>
          </c:marker>
          <c:cat>
            <c:strRef>
              <c:f>'Step 5 - Example Results'!$B$98:$L$98</c:f>
              <c:strCache>
                <c:ptCount val="11"/>
                <c:pt idx="0">
                  <c:v>Climate Change</c:v>
                </c:pt>
                <c:pt idx="1">
                  <c:v>Respiratory Effects (Inorganic)</c:v>
                </c:pt>
                <c:pt idx="2">
                  <c:v>Respiratory Effects (Organic)</c:v>
                </c:pt>
                <c:pt idx="3">
                  <c:v>Cancer (External)</c:v>
                </c:pt>
                <c:pt idx="4">
                  <c:v>Non-Cancer (External)</c:v>
                </c:pt>
                <c:pt idx="5">
                  <c:v>Ecosystem Toxicity</c:v>
                </c:pt>
                <c:pt idx="6">
                  <c:v>Water Use Impact</c:v>
                </c:pt>
                <c:pt idx="7">
                  <c:v>Fossil Energy Use</c:v>
                </c:pt>
                <c:pt idx="8">
                  <c:v>Mineral Use</c:v>
                </c:pt>
                <c:pt idx="9">
                  <c:v>Land Use</c:v>
                </c:pt>
                <c:pt idx="10">
                  <c:v>Human Noise Exposure</c:v>
                </c:pt>
              </c:strCache>
            </c:strRef>
          </c:cat>
          <c:val>
            <c:numRef>
              <c:f>'Step 5 - Example Results'!$B$99:$L$99</c:f>
              <c:numCache>
                <c:formatCode>0%</c:formatCode>
                <c:ptCount val="11"/>
                <c:pt idx="0">
                  <c:v>0.84622311312071807</c:v>
                </c:pt>
                <c:pt idx="1">
                  <c:v>0.84957228732958845</c:v>
                </c:pt>
                <c:pt idx="2">
                  <c:v>0.84924916578626042</c:v>
                </c:pt>
                <c:pt idx="3">
                  <c:v>0.51389805417317369</c:v>
                </c:pt>
                <c:pt idx="4">
                  <c:v>0.71049880103355145</c:v>
                </c:pt>
                <c:pt idx="5">
                  <c:v>0.66145454689593874</c:v>
                </c:pt>
                <c:pt idx="6">
                  <c:v>0.27844539919708811</c:v>
                </c:pt>
                <c:pt idx="7">
                  <c:v>0.84537459553459782</c:v>
                </c:pt>
                <c:pt idx="8">
                  <c:v>0.65749407449667785</c:v>
                </c:pt>
                <c:pt idx="9">
                  <c:v>0.62067335280223734</c:v>
                </c:pt>
                <c:pt idx="10">
                  <c:v>0.22626130523110136</c:v>
                </c:pt>
              </c:numCache>
            </c:numRef>
          </c:val>
          <c:extLst>
            <c:ext xmlns:c16="http://schemas.microsoft.com/office/drawing/2014/chart" uri="{C3380CC4-5D6E-409C-BE32-E72D297353CC}">
              <c16:uniqueId val="{00000000-D5EB-43CB-A23E-7E19AD51DDFA}"/>
            </c:ext>
          </c:extLst>
        </c:ser>
        <c:ser>
          <c:idx val="1"/>
          <c:order val="1"/>
          <c:tx>
            <c:strRef>
              <c:f>'Step 5 - Example Results'!$A$100</c:f>
              <c:strCache>
                <c:ptCount val="1"/>
                <c:pt idx="0">
                  <c:v>Metal</c:v>
                </c:pt>
              </c:strCache>
            </c:strRef>
          </c:tx>
          <c:marker>
            <c:symbol val="none"/>
          </c:marker>
          <c:cat>
            <c:strRef>
              <c:f>'Step 5 - Example Results'!$B$98:$L$98</c:f>
              <c:strCache>
                <c:ptCount val="11"/>
                <c:pt idx="0">
                  <c:v>Climate Change</c:v>
                </c:pt>
                <c:pt idx="1">
                  <c:v>Respiratory Effects (Inorganic)</c:v>
                </c:pt>
                <c:pt idx="2">
                  <c:v>Respiratory Effects (Organic)</c:v>
                </c:pt>
                <c:pt idx="3">
                  <c:v>Cancer (External)</c:v>
                </c:pt>
                <c:pt idx="4">
                  <c:v>Non-Cancer (External)</c:v>
                </c:pt>
                <c:pt idx="5">
                  <c:v>Ecosystem Toxicity</c:v>
                </c:pt>
                <c:pt idx="6">
                  <c:v>Water Use Impact</c:v>
                </c:pt>
                <c:pt idx="7">
                  <c:v>Fossil Energy Use</c:v>
                </c:pt>
                <c:pt idx="8">
                  <c:v>Mineral Use</c:v>
                </c:pt>
                <c:pt idx="9">
                  <c:v>Land Use</c:v>
                </c:pt>
                <c:pt idx="10">
                  <c:v>Human Noise Exposure</c:v>
                </c:pt>
              </c:strCache>
            </c:strRef>
          </c:cat>
          <c:val>
            <c:numRef>
              <c:f>'Step 5 - Example Results'!$B$100:$L$100</c:f>
              <c:numCache>
                <c:formatCode>0%</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1-D5EB-43CB-A23E-7E19AD51DDFA}"/>
            </c:ext>
          </c:extLst>
        </c:ser>
        <c:dLbls>
          <c:showLegendKey val="0"/>
          <c:showVal val="0"/>
          <c:showCatName val="0"/>
          <c:showSerName val="0"/>
          <c:showPercent val="0"/>
          <c:showBubbleSize val="0"/>
        </c:dLbls>
        <c:axId val="330198320"/>
        <c:axId val="330198880"/>
      </c:radarChart>
      <c:catAx>
        <c:axId val="330198320"/>
        <c:scaling>
          <c:orientation val="minMax"/>
        </c:scaling>
        <c:delete val="0"/>
        <c:axPos val="b"/>
        <c:majorGridlines/>
        <c:numFmt formatCode="General" sourceLinked="0"/>
        <c:majorTickMark val="out"/>
        <c:minorTickMark val="none"/>
        <c:tickLblPos val="nextTo"/>
        <c:txPr>
          <a:bodyPr/>
          <a:lstStyle/>
          <a:p>
            <a:pPr>
              <a:defRPr b="1"/>
            </a:pPr>
            <a:endParaRPr lang="en-US"/>
          </a:p>
        </c:txPr>
        <c:crossAx val="330198880"/>
        <c:crosses val="autoZero"/>
        <c:auto val="1"/>
        <c:lblAlgn val="ctr"/>
        <c:lblOffset val="100"/>
        <c:noMultiLvlLbl val="0"/>
      </c:catAx>
      <c:valAx>
        <c:axId val="330198880"/>
        <c:scaling>
          <c:orientation val="minMax"/>
        </c:scaling>
        <c:delete val="0"/>
        <c:axPos val="l"/>
        <c:majorGridlines/>
        <c:numFmt formatCode="0%" sourceLinked="1"/>
        <c:majorTickMark val="cross"/>
        <c:minorTickMark val="none"/>
        <c:tickLblPos val="nextTo"/>
        <c:txPr>
          <a:bodyPr/>
          <a:lstStyle/>
          <a:p>
            <a:pPr>
              <a:defRPr b="1"/>
            </a:pPr>
            <a:endParaRPr lang="en-US"/>
          </a:p>
        </c:txPr>
        <c:crossAx val="33019832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'Step 5 - Example Results'!$A$131</c:f>
              <c:strCache>
                <c:ptCount val="1"/>
                <c:pt idx="0">
                  <c:v>Composite</c:v>
                </c:pt>
              </c:strCache>
            </c:strRef>
          </c:tx>
          <c:spPr>
            <a:solidFill>
              <a:schemeClr val="accent1"/>
            </a:solidFill>
            <a:ln>
              <a:noFill/>
            </a:ln>
            <a:effectLst/>
          </c:spPr>
          <c:invertIfNegative val="0"/>
          <c:cat>
            <c:strRef>
              <c:f>'Step 5 - Example Results'!$B$130:$E$130</c:f>
              <c:strCache>
                <c:ptCount val="4"/>
                <c:pt idx="0">
                  <c:v>Resource Availability</c:v>
                </c:pt>
                <c:pt idx="1">
                  <c:v>Climate Change</c:v>
                </c:pt>
                <c:pt idx="2">
                  <c:v>Human Health</c:v>
                </c:pt>
                <c:pt idx="3">
                  <c:v>Environmental Quality</c:v>
                </c:pt>
              </c:strCache>
            </c:strRef>
          </c:cat>
          <c:val>
            <c:numRef>
              <c:f>'Step 5 - Example Results'!$B$131:$E$131</c:f>
              <c:numCache>
                <c:formatCode>0%</c:formatCode>
                <c:ptCount val="4"/>
                <c:pt idx="0">
                  <c:v>0.84382035910207032</c:v>
                </c:pt>
                <c:pt idx="1">
                  <c:v>0.84622311312071807</c:v>
                </c:pt>
                <c:pt idx="2">
                  <c:v>0.84916568837246709</c:v>
                </c:pt>
                <c:pt idx="3">
                  <c:v>0.62006385410284381</c:v>
                </c:pt>
              </c:numCache>
            </c:numRef>
          </c:val>
          <c:extLst>
            <c:ext xmlns:c16="http://schemas.microsoft.com/office/drawing/2014/chart" uri="{C3380CC4-5D6E-409C-BE32-E72D297353CC}">
              <c16:uniqueId val="{00000000-4020-461A-9A79-04D10FA697A7}"/>
            </c:ext>
          </c:extLst>
        </c:ser>
        <c:ser>
          <c:idx val="1"/>
          <c:order val="1"/>
          <c:tx>
            <c:strRef>
              <c:f>'Step 5 - Example Results'!$A$132</c:f>
              <c:strCache>
                <c:ptCount val="1"/>
                <c:pt idx="0">
                  <c:v>Metal</c:v>
                </c:pt>
              </c:strCache>
            </c:strRef>
          </c:tx>
          <c:spPr>
            <a:solidFill>
              <a:schemeClr val="accent2"/>
            </a:solidFill>
            <a:ln>
              <a:noFill/>
            </a:ln>
            <a:effectLst/>
          </c:spPr>
          <c:invertIfNegative val="0"/>
          <c:cat>
            <c:strRef>
              <c:f>'Step 5 - Example Results'!$B$130:$E$130</c:f>
              <c:strCache>
                <c:ptCount val="4"/>
                <c:pt idx="0">
                  <c:v>Resource Availability</c:v>
                </c:pt>
                <c:pt idx="1">
                  <c:v>Climate Change</c:v>
                </c:pt>
                <c:pt idx="2">
                  <c:v>Human Health</c:v>
                </c:pt>
                <c:pt idx="3">
                  <c:v>Environmental Quality</c:v>
                </c:pt>
              </c:strCache>
            </c:strRef>
          </c:cat>
          <c:val>
            <c:numRef>
              <c:f>'Step 5 - Example Results'!$B$132:$E$132</c:f>
              <c:numCache>
                <c:formatCode>0%</c:formatCode>
                <c:ptCount val="4"/>
                <c:pt idx="0">
                  <c:v>1</c:v>
                </c:pt>
                <c:pt idx="1">
                  <c:v>1</c:v>
                </c:pt>
                <c:pt idx="2">
                  <c:v>1</c:v>
                </c:pt>
                <c:pt idx="3">
                  <c:v>1</c:v>
                </c:pt>
              </c:numCache>
            </c:numRef>
          </c:val>
          <c:extLst>
            <c:ext xmlns:c16="http://schemas.microsoft.com/office/drawing/2014/chart" uri="{C3380CC4-5D6E-409C-BE32-E72D297353CC}">
              <c16:uniqueId val="{00000001-4020-461A-9A79-04D10FA697A7}"/>
            </c:ext>
          </c:extLst>
        </c:ser>
        <c:dLbls>
          <c:showLegendKey val="0"/>
          <c:showVal val="0"/>
          <c:showCatName val="0"/>
          <c:showSerName val="0"/>
          <c:showPercent val="0"/>
          <c:showBubbleSize val="0"/>
        </c:dLbls>
        <c:gapWidth val="182"/>
        <c:axId val="330198320"/>
        <c:axId val="330198880"/>
      </c:barChart>
      <c:catAx>
        <c:axId val="330198320"/>
        <c:scaling>
          <c:orientation val="minMax"/>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198880"/>
        <c:crosses val="autoZero"/>
        <c:auto val="1"/>
        <c:lblAlgn val="ctr"/>
        <c:lblOffset val="100"/>
        <c:noMultiLvlLbl val="0"/>
      </c:catAx>
      <c:valAx>
        <c:axId val="33019888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198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'Step 5 - Example Results'!$A$131</c:f>
              <c:strCache>
                <c:ptCount val="1"/>
                <c:pt idx="0">
                  <c:v>Composite</c:v>
                </c:pt>
              </c:strCache>
            </c:strRef>
          </c:tx>
          <c:spPr>
            <a:solidFill>
              <a:schemeClr val="accent1"/>
            </a:solidFill>
            <a:ln>
              <a:noFill/>
            </a:ln>
            <a:effectLst/>
          </c:spPr>
          <c:invertIfNegative val="0"/>
          <c:cat>
            <c:strRef>
              <c:f>'Step 5 - Example Results'!$B$130:$E$130</c:f>
              <c:strCache>
                <c:ptCount val="4"/>
                <c:pt idx="0">
                  <c:v>Resource Availability</c:v>
                </c:pt>
                <c:pt idx="1">
                  <c:v>Climate Change</c:v>
                </c:pt>
                <c:pt idx="2">
                  <c:v>Human Health</c:v>
                </c:pt>
                <c:pt idx="3">
                  <c:v>Environmental Quality</c:v>
                </c:pt>
              </c:strCache>
            </c:strRef>
          </c:cat>
          <c:val>
            <c:numRef>
              <c:f>'Step 5 - Example Results'!$B$131:$E$131</c:f>
              <c:numCache>
                <c:formatCode>0%</c:formatCode>
                <c:ptCount val="4"/>
                <c:pt idx="0">
                  <c:v>0.84382035910207032</c:v>
                </c:pt>
                <c:pt idx="1">
                  <c:v>0.84622311312071807</c:v>
                </c:pt>
                <c:pt idx="2">
                  <c:v>0.84916568837246709</c:v>
                </c:pt>
                <c:pt idx="3">
                  <c:v>0.62006385410284381</c:v>
                </c:pt>
              </c:numCache>
            </c:numRef>
          </c:val>
          <c:extLst>
            <c:ext xmlns:c16="http://schemas.microsoft.com/office/drawing/2014/chart" uri="{C3380CC4-5D6E-409C-BE32-E72D297353CC}">
              <c16:uniqueId val="{00000000-BC1A-4E22-B12D-20CF8A34D4EC}"/>
            </c:ext>
          </c:extLst>
        </c:ser>
        <c:ser>
          <c:idx val="1"/>
          <c:order val="1"/>
          <c:tx>
            <c:strRef>
              <c:f>'Step 5 - Example Results'!$A$132</c:f>
              <c:strCache>
                <c:ptCount val="1"/>
                <c:pt idx="0">
                  <c:v>Metal</c:v>
                </c:pt>
              </c:strCache>
            </c:strRef>
          </c:tx>
          <c:spPr>
            <a:solidFill>
              <a:schemeClr val="accent2"/>
            </a:solidFill>
            <a:ln>
              <a:noFill/>
            </a:ln>
            <a:effectLst/>
          </c:spPr>
          <c:invertIfNegative val="0"/>
          <c:cat>
            <c:strRef>
              <c:f>'Step 5 - Example Results'!$B$130:$E$130</c:f>
              <c:strCache>
                <c:ptCount val="4"/>
                <c:pt idx="0">
                  <c:v>Resource Availability</c:v>
                </c:pt>
                <c:pt idx="1">
                  <c:v>Climate Change</c:v>
                </c:pt>
                <c:pt idx="2">
                  <c:v>Human Health</c:v>
                </c:pt>
                <c:pt idx="3">
                  <c:v>Environmental Quality</c:v>
                </c:pt>
              </c:strCache>
            </c:strRef>
          </c:cat>
          <c:val>
            <c:numRef>
              <c:f>'Step 5 - Example Results'!$B$132:$E$132</c:f>
              <c:numCache>
                <c:formatCode>0%</c:formatCode>
                <c:ptCount val="4"/>
                <c:pt idx="0">
                  <c:v>1</c:v>
                </c:pt>
                <c:pt idx="1">
                  <c:v>1</c:v>
                </c:pt>
                <c:pt idx="2">
                  <c:v>1</c:v>
                </c:pt>
                <c:pt idx="3">
                  <c:v>1</c:v>
                </c:pt>
              </c:numCache>
            </c:numRef>
          </c:val>
          <c:extLst>
            <c:ext xmlns:c16="http://schemas.microsoft.com/office/drawing/2014/chart" uri="{C3380CC4-5D6E-409C-BE32-E72D297353CC}">
              <c16:uniqueId val="{00000001-BC1A-4E22-B12D-20CF8A34D4EC}"/>
            </c:ext>
          </c:extLst>
        </c:ser>
        <c:dLbls>
          <c:showLegendKey val="0"/>
          <c:showVal val="0"/>
          <c:showCatName val="0"/>
          <c:showSerName val="0"/>
          <c:showPercent val="0"/>
          <c:showBubbleSize val="0"/>
        </c:dLbls>
        <c:gapWidth val="182"/>
        <c:axId val="330198320"/>
        <c:axId val="330198880"/>
      </c:barChart>
      <c:catAx>
        <c:axId val="330198320"/>
        <c:scaling>
          <c:orientation val="minMax"/>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198880"/>
        <c:crosses val="autoZero"/>
        <c:auto val="1"/>
        <c:lblAlgn val="ctr"/>
        <c:lblOffset val="100"/>
        <c:noMultiLvlLbl val="0"/>
      </c:catAx>
      <c:valAx>
        <c:axId val="33019888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198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223837</xdr:colOff>
      <xdr:row>68</xdr:row>
      <xdr:rowOff>180974</xdr:rowOff>
    </xdr:from>
    <xdr:to>
      <xdr:col>11</xdr:col>
      <xdr:colOff>9525</xdr:colOff>
      <xdr:row>89</xdr:row>
      <xdr:rowOff>133350</xdr:rowOff>
    </xdr:to>
    <xdr:graphicFrame macro="">
      <xdr:nvGraphicFramePr>
        <xdr:cNvPr id="10" name="Chart 9">
          <a:extLst>
            <a:ext uri="{FF2B5EF4-FFF2-40B4-BE49-F238E27FC236}">
              <a16:creationId xmlns:a16="http://schemas.microsoft.com/office/drawing/2014/main" id="{3A55D61C-21EC-4962-A830-FD8E5B7EC8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681037</xdr:colOff>
      <xdr:row>1</xdr:row>
      <xdr:rowOff>19050</xdr:rowOff>
    </xdr:from>
    <xdr:to>
      <xdr:col>11</xdr:col>
      <xdr:colOff>0</xdr:colOff>
      <xdr:row>20</xdr:row>
      <xdr:rowOff>142875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223837</xdr:colOff>
      <xdr:row>24</xdr:row>
      <xdr:rowOff>19050</xdr:rowOff>
    </xdr:from>
    <xdr:to>
      <xdr:col>10</xdr:col>
      <xdr:colOff>1019175</xdr:colOff>
      <xdr:row>41</xdr:row>
      <xdr:rowOff>57150</xdr:rowOff>
    </xdr:to>
    <xdr:graphicFrame macro="">
      <xdr:nvGraphicFramePr>
        <xdr:cNvPr id="3" name="Chart 2">
          <a:extLst>
            <a:ext uri="{FF2B5EF4-FFF2-40B4-BE49-F238E27FC236}">
              <a16:creationId xmlns:a16="http://schemas.microsoft.com/office/drawing/2014/main" id="{A78BD715-B43C-425E-A2EE-D8BF7C5DF3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219074</xdr:colOff>
      <xdr:row>46</xdr:row>
      <xdr:rowOff>180975</xdr:rowOff>
    </xdr:from>
    <xdr:to>
      <xdr:col>10</xdr:col>
      <xdr:colOff>1028699</xdr:colOff>
      <xdr:row>64</xdr:row>
      <xdr:rowOff>66675</xdr:rowOff>
    </xdr:to>
    <xdr:graphicFrame macro="">
      <xdr:nvGraphicFramePr>
        <xdr:cNvPr id="4" name="Chart 3">
          <a:extLst>
            <a:ext uri="{FF2B5EF4-FFF2-40B4-BE49-F238E27FC236}">
              <a16:creationId xmlns:a16="http://schemas.microsoft.com/office/drawing/2014/main" id="{68FC3F1C-A789-4665-9C21-49C4A8D596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714374</xdr:colOff>
      <xdr:row>101</xdr:row>
      <xdr:rowOff>33336</xdr:rowOff>
    </xdr:from>
    <xdr:to>
      <xdr:col>9</xdr:col>
      <xdr:colOff>714375</xdr:colOff>
      <xdr:row>121</xdr:row>
      <xdr:rowOff>142875</xdr:rowOff>
    </xdr:to>
    <xdr:graphicFrame macro="">
      <xdr:nvGraphicFramePr>
        <xdr:cNvPr id="5" name="Chart 4">
          <a:extLst>
            <a:ext uri="{FF2B5EF4-FFF2-40B4-BE49-F238E27FC236}">
              <a16:creationId xmlns:a16="http://schemas.microsoft.com/office/drawing/2014/main" id="{B811AF6F-75ED-4844-92BB-C7935B9DB6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9524</xdr:colOff>
      <xdr:row>133</xdr:row>
      <xdr:rowOff>80961</xdr:rowOff>
    </xdr:from>
    <xdr:to>
      <xdr:col>4</xdr:col>
      <xdr:colOff>1181100</xdr:colOff>
      <xdr:row>158</xdr:row>
      <xdr:rowOff>85725</xdr:rowOff>
    </xdr:to>
    <xdr:graphicFrame macro="">
      <xdr:nvGraphicFramePr>
        <xdr:cNvPr id="6" name="Chart 5">
          <a:extLst>
            <a:ext uri="{FF2B5EF4-FFF2-40B4-BE49-F238E27FC236}">
              <a16:creationId xmlns:a16="http://schemas.microsoft.com/office/drawing/2014/main" id="{C05377B0-A993-4E04-BBF0-D7D10293E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9524</xdr:colOff>
      <xdr:row>133</xdr:row>
      <xdr:rowOff>80961</xdr:rowOff>
    </xdr:from>
    <xdr:to>
      <xdr:col>4</xdr:col>
      <xdr:colOff>1181100</xdr:colOff>
      <xdr:row>158</xdr:row>
      <xdr:rowOff>85725</xdr:rowOff>
    </xdr:to>
    <xdr:graphicFrame macro="">
      <xdr:nvGraphicFramePr>
        <xdr:cNvPr id="8" name="Chart 7">
          <a:extLst>
            <a:ext uri="{FF2B5EF4-FFF2-40B4-BE49-F238E27FC236}">
              <a16:creationId xmlns:a16="http://schemas.microsoft.com/office/drawing/2014/main" id="{4D5B184A-E07D-419B-A4FB-89A94E03A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raig" refreshedDate="42751.402666435184" createdVersion="6" refreshedVersion="6" minRefreshableVersion="3" recordCount="117">
  <cacheSource type="worksheet">
    <worksheetSource ref="A5:AJ122" sheet="Step 4 - LCCA"/>
  </cacheSource>
  <cacheFields count="36">
    <cacheField name="Row" numFmtId="0">
      <sharedItems containsSemiMixedTypes="0" containsString="0" containsNumber="1" containsInteger="1" minValue="1" maxValue="117"/>
    </cacheField>
    <cacheField name="Aternative" numFmtId="0">
      <sharedItems count="3">
        <s v="Composite"/>
        <s v="Metal"/>
        <s v="Steel" u="1"/>
      </sharedItems>
    </cacheField>
    <cacheField name="Life Cycle Phase" numFmtId="0">
      <sharedItems count="6">
        <s v="Operation"/>
        <s v="Production"/>
        <s v="Sustainment"/>
        <s v="End-of-Life"/>
        <s v="Disposal" u="1"/>
        <s v="Manufacture" u="1"/>
      </sharedItems>
    </cacheField>
    <cacheField name="System Element" numFmtId="0">
      <sharedItems/>
    </cacheField>
    <cacheField name="Activity" numFmtId="0">
      <sharedItems count="11">
        <s v="Fuel Combustion"/>
        <s v="Metal Working"/>
        <s v="Thermoforming"/>
        <s v="Installation"/>
        <s v="Waste Disposal"/>
        <s v="Power Washing"/>
        <s v="Landfilling"/>
        <s v="Coating Application"/>
        <s v="Coating Removal"/>
        <s v="Recycling Allocation"/>
        <s v="Residual Value"/>
      </sharedItems>
    </cacheField>
    <cacheField name="Activity Reference Flow" numFmtId="0">
      <sharedItems/>
    </cacheField>
    <cacheField name="Activity Reference Flow Amount" numFmtId="0">
      <sharedItems containsSemiMixedTypes="0" containsString="0" containsNumber="1" containsInteger="1" minValue="1" maxValue="101325"/>
    </cacheField>
    <cacheField name="Activity Reference Flow Unit" numFmtId="0">
      <sharedItems/>
    </cacheField>
    <cacheField name="Number of Activity Instances Required in a Year" numFmtId="0">
      <sharedItems containsSemiMixedTypes="0" containsString="0" containsNumber="1" containsInteger="1" minValue="1" maxValue="270"/>
    </cacheField>
    <cacheField name="Number of Activity Instances Required for the Functional Unit" numFmtId="0">
      <sharedItems containsSemiMixedTypes="0" containsString="0" containsNumber="1" containsInteger="1" minValue="1" maxValue="6750"/>
    </cacheField>
    <cacheField name="User Defined Item Description" numFmtId="0">
      <sharedItems/>
    </cacheField>
    <cacheField name="Inventory Element" numFmtId="0">
      <sharedItems count="6">
        <s v="Energy"/>
        <s v="Chemicals &amp; Materials"/>
        <s v="Land"/>
        <s v="Water"/>
        <s v="Other Costs"/>
        <s v="Noise"/>
      </sharedItems>
    </cacheField>
    <cacheField name="Item Classification" numFmtId="0">
      <sharedItems/>
    </cacheField>
    <cacheField name="Relevant Industry " numFmtId="0">
      <sharedItems/>
    </cacheField>
    <cacheField name="NAICS" numFmtId="0">
      <sharedItems containsMixedTypes="1" containsNumber="1" containsInteger="1" minValue="22121" maxValue="339113"/>
    </cacheField>
    <cacheField name="CAS" numFmtId="0">
      <sharedItems/>
    </cacheField>
    <cacheField name="Location" numFmtId="0">
      <sharedItems/>
    </cacheField>
    <cacheField name="Compartment" numFmtId="0">
      <sharedItems/>
    </cacheField>
    <cacheField name="Reported Item Quantity per Activity Instance" numFmtId="0">
      <sharedItems containsSemiMixedTypes="0" containsString="0" containsNumber="1" minValue="-310000" maxValue="198771253.94548064"/>
    </cacheField>
    <cacheField name="Reported Inventory Item Unit" numFmtId="0">
      <sharedItems/>
    </cacheField>
    <cacheField name="Reported Per-Unit Cost" numFmtId="43">
      <sharedItems containsSemiMixedTypes="0" containsString="0" containsNumber="1" minValue="0" maxValue="436.43117392200264"/>
    </cacheField>
    <cacheField name="Reported Cost Unit" numFmtId="43">
      <sharedItems/>
    </cacheField>
    <cacheField name="Scoring Factor Classification" numFmtId="0">
      <sharedItems/>
    </cacheField>
    <cacheField name="Scoring Factor Inventory Item" numFmtId="0">
      <sharedItems/>
    </cacheField>
    <cacheField name="Scoring Factor Compartment Description" numFmtId="0">
      <sharedItems/>
    </cacheField>
    <cacheField name="Scoring Factor Inventory Item Unit" numFmtId="0">
      <sharedItems/>
    </cacheField>
    <cacheField name="Inventory Unit Conversion Factor" numFmtId="167">
      <sharedItems containsSemiMixedTypes="0" containsString="0" containsNumber="1" minValue="1E-3" maxValue="3.78541178"/>
    </cacheField>
    <cacheField name="Model Item Quantity per Activity Instance" numFmtId="164">
      <sharedItems containsSemiMixedTypes="0" containsString="0" containsNumber="1" minValue="-310000" maxValue="14241306.871991074"/>
    </cacheField>
    <cacheField name="Model Per-Unit Cost (USDyr)" numFmtId="4">
      <sharedItems containsSemiMixedTypes="0" containsString="0" containsNumber="1" minValue="0" maxValue="1291.6692500051665"/>
    </cacheField>
    <cacheField name="Inflation Factor" numFmtId="167">
      <sharedItems containsSemiMixedTypes="0" containsString="0" containsNumber="1" minValue="0.96157950907150458" maxValue="1.1155555555555554"/>
    </cacheField>
    <cacheField name="Model Per-Unit Cost (USD2014)" numFmtId="4">
      <sharedItems containsSemiMixedTypes="0" containsString="0" containsNumber="1" minValue="0" maxValue="1335.8448361084261"/>
    </cacheField>
    <cacheField name="External Cost Factor" numFmtId="0">
      <sharedItems containsMixedTypes="1" containsNumber="1" minValue="3.5020549999999996E-3" maxValue="396452.82990467496"/>
    </cacheField>
    <cacheField name="1-yr Internal Cost" numFmtId="3">
      <sharedItems containsSemiMixedTypes="0" containsString="0" containsNumber="1" minValue="-1681735.9066842573" maxValue="278059701.49253714"/>
    </cacheField>
    <cacheField name="1-yr External Cost" numFmtId="3">
      <sharedItems containsSemiMixedTypes="0" containsString="0" containsNumber="1" minValue="-205560.64618537357" maxValue="381076519.14974904"/>
    </cacheField>
    <cacheField name="Internal NPV Cost" numFmtId="166">
      <sharedItems containsSemiMixedTypes="0" containsString="0" containsNumber="1" minValue="-1635929.8703154253" maxValue="4951588655.5821514"/>
    </cacheField>
    <cacheField name="External NPV Cost" numFmtId="166">
      <sharedItems containsSemiMixedTypes="0" containsString="0" containsNumber="1" minValue="-199573.44289842094" maxValue="6635741709.632714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7">
  <r>
    <n v="1"/>
    <x v="0"/>
    <x v="0"/>
    <s v="Ship Fuel"/>
    <x v="0"/>
    <s v="Ship operation"/>
    <n v="1"/>
    <s v="day"/>
    <n v="270"/>
    <n v="6750"/>
    <s v="Residual Fuel Oil (No. 6)"/>
    <x v="0"/>
    <s v="Input"/>
    <s v="Petroleum refineries (324110)"/>
    <s v="&lt;n.a.&gt;"/>
    <s v="&lt;n.a.&gt;"/>
    <s v="United States"/>
    <s v="&lt;n.a.&gt;"/>
    <n v="231580.19426676148"/>
    <s v="gal"/>
    <n v="3.78"/>
    <s v="USD2014"/>
    <s v="Activity (energy)"/>
    <s v="No. 6 fuel oil combustion in ship"/>
    <s v="&lt;n.a.&gt;"/>
    <s v="L"/>
    <n v="3.78541178"/>
    <n v="876626.3953920874"/>
    <n v="0.9985703589689785"/>
    <n v="1"/>
    <n v="0.9985703589689785"/>
    <n v="1.3685252285010701"/>
    <n v="236350746.26865679"/>
    <n v="323915041.27728701"/>
    <n v="4208850357.244833"/>
    <n v="5640380453.1878119"/>
  </r>
  <r>
    <n v="2"/>
    <x v="0"/>
    <x v="1"/>
    <s v="Exterior facing"/>
    <x v="1"/>
    <s v="Superstructure"/>
    <n v="1"/>
    <s v="item"/>
    <n v="1"/>
    <n v="1"/>
    <s v="Electricity (CT)"/>
    <x v="0"/>
    <s v="Input"/>
    <s v="Electric power generation, transmission, and distribution (221100)"/>
    <s v="&lt;n.a.&gt;"/>
    <s v="&lt;n.a.&gt;"/>
    <s v="Connecticut, U.S."/>
    <s v="&lt;n.a.&gt;"/>
    <n v="13379.799284885072"/>
    <s v="kWh"/>
    <n v="0.06"/>
    <s v="USD2012"/>
    <s v="Activity (energy)"/>
    <s v="Electricity use, average generation mix"/>
    <s v="&lt;n.a.&gt;"/>
    <s v="kWh"/>
    <n v="1"/>
    <n v="13379.799284885072"/>
    <n v="0.06"/>
    <n v="1.0545931758530185"/>
    <n v="6.3275590551181107E-2"/>
    <n v="2.6533634722203766E-2"/>
    <n v="846.61470120737363"/>
    <n v="355.01470688154365"/>
    <n v="846.61470120737363"/>
    <n v="355.01470688154365"/>
  </r>
  <r>
    <n v="3"/>
    <x v="0"/>
    <x v="1"/>
    <s v="Exterior facing"/>
    <x v="2"/>
    <s v="Superstructure"/>
    <n v="1"/>
    <s v="item"/>
    <n v="1"/>
    <n v="1"/>
    <s v="Electricity (CT)"/>
    <x v="0"/>
    <s v="Input"/>
    <s v="Electric power generation, transmission, and distribution (221100)"/>
    <s v="&lt;n.a.&gt;"/>
    <s v="&lt;n.a.&gt;"/>
    <s v="Connecticut, U.S."/>
    <s v="&lt;n.a.&gt;"/>
    <n v="2907034.65"/>
    <s v="kWh"/>
    <n v="0.06"/>
    <s v="USD2012"/>
    <s v="Activity (energy)"/>
    <s v="Electricity use, average generation mix"/>
    <s v="&lt;n.a.&gt;"/>
    <s v="kWh"/>
    <n v="1"/>
    <n v="2907034.65"/>
    <n v="0.06"/>
    <n v="1.0545931758530185"/>
    <n v="6.3275590551181107E-2"/>
    <n v="2.6533634722203766E-2"/>
    <n v="183944.33423149606"/>
    <n v="77134.195527889475"/>
    <n v="183944.33423149606"/>
    <n v="77134.195527889475"/>
  </r>
  <r>
    <n v="4"/>
    <x v="0"/>
    <x v="1"/>
    <s v="Exterior facing"/>
    <x v="1"/>
    <s v="Superstructure"/>
    <n v="1"/>
    <s v="item"/>
    <n v="1"/>
    <n v="1"/>
    <s v="Personal protection equipment"/>
    <x v="1"/>
    <s v="Input"/>
    <s v="Surgical appliance and supplies manufacturing (339113)"/>
    <n v="339113"/>
    <s v="&lt;n.a.&gt;"/>
    <s v="United States"/>
    <s v="&lt;n.a.&gt;"/>
    <n v="2.6407891525423728"/>
    <s v="kg"/>
    <n v="92.73"/>
    <s v="USD2012"/>
    <s v="Supply Chain"/>
    <s v="Surgical appliance and supplies manufacturing (339113)"/>
    <s v="&lt;n.a.&gt;"/>
    <s v="kg"/>
    <n v="1"/>
    <n v="2.6407891525423728"/>
    <n v="92.73"/>
    <n v="1.0109616342800201"/>
    <n v="93.746472346786263"/>
    <n v="4.1115999515912952E-2"/>
    <n v="247.56466726250667"/>
    <n v="10.178868739322375"/>
    <n v="247.56466726250667"/>
    <n v="10.178868739322375"/>
  </r>
  <r>
    <n v="5"/>
    <x v="0"/>
    <x v="1"/>
    <s v="Interior support"/>
    <x v="1"/>
    <s v="Superstructure"/>
    <n v="1"/>
    <s v="item"/>
    <n v="1"/>
    <n v="1"/>
    <s v="Steel (low alloy)"/>
    <x v="1"/>
    <s v="Input"/>
    <s v="Iron and steel mills and ferroalloy manufacturing (331110)"/>
    <s v="3311**"/>
    <s v="&lt;n.a.&gt;"/>
    <s v="United States"/>
    <s v="&lt;n.a.&gt;"/>
    <n v="69600"/>
    <s v="kg"/>
    <n v="0.79"/>
    <s v="USD2013"/>
    <s v="Supply Chain"/>
    <s v="Iron and steel mills and ferroalloy manufacturing (331110)"/>
    <s v="&lt;n.a.&gt;"/>
    <s v="kg"/>
    <n v="1"/>
    <n v="69600"/>
    <n v="0.79"/>
    <n v="1.0261538461538462"/>
    <n v="0.81066153846153854"/>
    <n v="0.32097583665170187"/>
    <n v="56422.043076923081"/>
    <n v="18110.11248221375"/>
    <n v="56422.043076923081"/>
    <n v="18110.11248221375"/>
  </r>
  <r>
    <n v="6"/>
    <x v="0"/>
    <x v="1"/>
    <s v="Insulation"/>
    <x v="3"/>
    <s v="Superstructure"/>
    <n v="1"/>
    <s v="item"/>
    <n v="1"/>
    <n v="1"/>
    <s v="Mineral Wool"/>
    <x v="1"/>
    <s v="Input"/>
    <s v="Mineral wool manufacturing (327993)"/>
    <n v="327993"/>
    <s v="&lt;n.a.&gt;"/>
    <s v="United States"/>
    <s v="&lt;n.a.&gt;"/>
    <n v="472800"/>
    <s v="kg"/>
    <n v="0.09"/>
    <s v="USD2012"/>
    <s v="Supply Chain"/>
    <s v="Mineral wool manufacturing (327993)"/>
    <s v="&lt;n.a.&gt;"/>
    <s v="kg"/>
    <n v="1"/>
    <n v="472800"/>
    <n v="0.09"/>
    <n v="1.1155555555555554"/>
    <n v="0.10039999999999999"/>
    <n v="0.20103836563355454"/>
    <n v="47469.119999999995"/>
    <n v="9543.1143028630759"/>
    <n v="47469.119999999995"/>
    <n v="9543.1143028630759"/>
  </r>
  <r>
    <n v="7"/>
    <x v="0"/>
    <x v="1"/>
    <s v="Insulation"/>
    <x v="3"/>
    <s v="Superstructure"/>
    <n v="1"/>
    <s v="item"/>
    <n v="1"/>
    <n v="1"/>
    <s v="Personal protection equipment"/>
    <x v="1"/>
    <s v="Input"/>
    <s v="Surgical appliance and supplies manufacturing (339113)"/>
    <n v="339113"/>
    <s v="&lt;n.a.&gt;"/>
    <s v="United States"/>
    <s v="&lt;n.a.&gt;"/>
    <n v="4.9928263988522241"/>
    <s v="item"/>
    <n v="127.62"/>
    <s v="USD2012"/>
    <s v="Supply Chain"/>
    <s v="Surgical appliance and supplies manufacturing (339113)"/>
    <s v="&lt;n.a.&gt;"/>
    <s v="item"/>
    <n v="1"/>
    <n v="4.9928263988522241"/>
    <n v="127.62"/>
    <n v="1.0109616342800201"/>
    <n v="129.01892376681616"/>
    <n v="4.1115999515912952E-2"/>
    <n v="644.16908853446239"/>
    <n v="26.485655932349044"/>
    <n v="644.16908853446239"/>
    <n v="26.485655932349044"/>
  </r>
  <r>
    <n v="8"/>
    <x v="0"/>
    <x v="1"/>
    <s v="Insulation"/>
    <x v="3"/>
    <s v="Superstructure"/>
    <n v="1"/>
    <s v="item"/>
    <n v="1"/>
    <n v="1"/>
    <s v="Electricity (CT)"/>
    <x v="0"/>
    <s v="Input"/>
    <s v="Electric power generation, transmission, and distribution (221100)"/>
    <s v="&lt;n.a.&gt;"/>
    <s v="&lt;n.a.&gt;"/>
    <s v="Connecticut, U.S."/>
    <s v="&lt;n.a.&gt;"/>
    <n v="4950.5257354074765"/>
    <s v="kWh"/>
    <n v="0.06"/>
    <s v="USD2012"/>
    <s v="Activity (energy)"/>
    <s v="Electricity use, average generation mix"/>
    <s v="&lt;n.a.&gt;"/>
    <s v="kWh"/>
    <n v="1"/>
    <n v="4950.5257354074765"/>
    <n v="0.06"/>
    <n v="1.0545931758530185"/>
    <n v="6.3275590551181107E-2"/>
    <n v="2.6533634722203766E-2"/>
    <n v="313.24743944672821"/>
    <n v="131.35544154617116"/>
    <n v="313.24743944672821"/>
    <n v="131.35544154617116"/>
  </r>
  <r>
    <n v="9"/>
    <x v="0"/>
    <x v="1"/>
    <s v="Exterior facing"/>
    <x v="2"/>
    <s v="Superstructure"/>
    <n v="1"/>
    <s v="item"/>
    <n v="1"/>
    <n v="1"/>
    <s v="Glass fiber"/>
    <x v="1"/>
    <s v="Input"/>
    <s v="Other plastics product manufacturing (326190)"/>
    <s v="32619*"/>
    <s v="&lt;n.a.&gt;"/>
    <s v="United States"/>
    <s v="&lt;n.a.&gt;"/>
    <n v="555600"/>
    <s v="kg"/>
    <n v="1.75"/>
    <s v="USD2012"/>
    <s v="Supply Chain"/>
    <s v="Other plastics product manufacturing (326190)"/>
    <s v="&lt;n.a.&gt;"/>
    <s v="kg"/>
    <n v="1"/>
    <n v="555600"/>
    <n v="1.75"/>
    <n v="1.0404145077720208"/>
    <n v="1.8207253886010364"/>
    <n v="9.0782043960595166E-2"/>
    <n v="1011595.0259067358"/>
    <n v="91834.664112184691"/>
    <n v="1011595.0259067358"/>
    <n v="91834.664112184691"/>
  </r>
  <r>
    <n v="10"/>
    <x v="0"/>
    <x v="1"/>
    <s v="Exterior facing"/>
    <x v="2"/>
    <s v="Superstructure"/>
    <n v="1"/>
    <s v="item"/>
    <n v="1"/>
    <n v="1"/>
    <s v="Polyester resin, unsaturated"/>
    <x v="1"/>
    <s v="Input"/>
    <s v="Plastics material and resin manufacturing (325211)"/>
    <n v="325211"/>
    <s v="&lt;n.a.&gt;"/>
    <s v="United States"/>
    <s v="&lt;n.a.&gt;"/>
    <n v="360000"/>
    <s v="kg"/>
    <n v="3.5"/>
    <s v="USD2012"/>
    <s v="Supply Chain"/>
    <s v="Plastics material and resin manufacturing (325211)"/>
    <s v="&lt;n.a.&gt;"/>
    <s v="kg"/>
    <n v="1"/>
    <n v="360000"/>
    <n v="3.5"/>
    <n v="1.09608843537415"/>
    <n v="3.8363095238095251"/>
    <n v="0.13682973016272154"/>
    <n v="1381071.4285714291"/>
    <n v="188971.630906873"/>
    <n v="1381071.4285714291"/>
    <n v="188971.630906873"/>
  </r>
  <r>
    <n v="11"/>
    <x v="0"/>
    <x v="1"/>
    <s v="Exterior facing"/>
    <x v="2"/>
    <s v="Superstructure"/>
    <n v="1"/>
    <s v="item"/>
    <n v="1"/>
    <n v="1"/>
    <s v="Epoxy resin"/>
    <x v="1"/>
    <s v="Input"/>
    <s v="Plastics material and resin manufacturing (325211)"/>
    <n v="325211"/>
    <s v="&lt;n.a.&gt;"/>
    <s v="United States"/>
    <s v="&lt;n.a.&gt;"/>
    <n v="60200"/>
    <s v="kg"/>
    <n v="3"/>
    <s v="USD2012"/>
    <s v="Supply Chain"/>
    <s v="Plastics material and resin manufacturing (325211)"/>
    <s v="&lt;n.a.&gt;"/>
    <s v="kg"/>
    <n v="1"/>
    <n v="60200"/>
    <n v="3"/>
    <n v="1.09608843537415"/>
    <n v="3.28826530612245"/>
    <n v="0.13682973016272154"/>
    <n v="197953.57142857148"/>
    <n v="27085.933763318459"/>
    <n v="197953.57142857148"/>
    <n v="27085.933763318459"/>
  </r>
  <r>
    <n v="12"/>
    <x v="0"/>
    <x v="1"/>
    <s v="Exterior facing"/>
    <x v="2"/>
    <s v="Superstructure"/>
    <n v="1"/>
    <s v="item"/>
    <n v="1"/>
    <n v="1"/>
    <s v="Polyurethane, rigid foam"/>
    <x v="1"/>
    <s v="Input"/>
    <s v="Urethane and other foam product (except polystyrene) manufacturing (326150)"/>
    <s v="32615*"/>
    <s v="&lt;n.a.&gt;"/>
    <s v="United States"/>
    <s v="&lt;n.a.&gt;"/>
    <n v="270250"/>
    <s v="kg"/>
    <n v="2.5"/>
    <s v="USD2012"/>
    <s v="Supply Chain"/>
    <s v="Urethane and other foam product (except polystyrene) manufacturing (326150)"/>
    <s v="&lt;n.a.&gt;"/>
    <s v="kg"/>
    <n v="1"/>
    <n v="270250"/>
    <n v="2.5"/>
    <n v="1.0176991150442478"/>
    <n v="2.5442477876106198"/>
    <n v="0.13597546453900342"/>
    <n v="687582.96460177004"/>
    <n v="93494.41302083082"/>
    <n v="687582.96460177004"/>
    <n v="93494.41302083082"/>
  </r>
  <r>
    <n v="13"/>
    <x v="0"/>
    <x v="1"/>
    <s v="Exterior facing"/>
    <x v="2"/>
    <s v="Superstructure"/>
    <n v="1"/>
    <s v="item"/>
    <n v="1"/>
    <n v="1"/>
    <s v="Air Filter"/>
    <x v="1"/>
    <s v="Input"/>
    <s v="Air purification and ventilation equipment manufacturing (33341A)"/>
    <n v="333412"/>
    <s v="&lt;n.a.&gt;"/>
    <s v="United States"/>
    <s v="&lt;n.a.&gt;"/>
    <n v="425"/>
    <s v="item"/>
    <n v="436.43117392200264"/>
    <s v="USD2012"/>
    <s v="Supply Chain"/>
    <s v="Air purification and ventilation equipment manufacturing (33341A)"/>
    <s v="&lt;n.a.&gt;"/>
    <s v="item"/>
    <n v="1"/>
    <n v="425"/>
    <n v="436.43117392200264"/>
    <n v="1.0372549019607842"/>
    <n v="452.69037451909679"/>
    <n v="7.8197923236532768E-2"/>
    <n v="192393.40917061613"/>
    <n v="15044.76504153868"/>
    <n v="192393.40917061613"/>
    <n v="15044.76504153868"/>
  </r>
  <r>
    <n v="14"/>
    <x v="0"/>
    <x v="1"/>
    <s v="Exterior facing"/>
    <x v="2"/>
    <s v="Superstructure"/>
    <n v="1"/>
    <s v="item"/>
    <n v="1"/>
    <n v="1"/>
    <s v="Thermoforming Facility (including equipment)"/>
    <x v="2"/>
    <s v="Input"/>
    <s v="Other nonresidential structures (2332B0)"/>
    <n v="230102"/>
    <s v="&lt;n.a.&gt;"/>
    <s v="United States"/>
    <s v="&lt;n.a.&gt;"/>
    <n v="50000"/>
    <s v="sqft"/>
    <n v="120"/>
    <s v="USD2012"/>
    <s v="Supply Chain"/>
    <s v="Other nonresidential structures (2332B0)"/>
    <s v="&lt;n.a.&gt;"/>
    <s v="M2"/>
    <n v="9.2903040000000006E-2"/>
    <n v="4645.152"/>
    <n v="1291.6692500051665"/>
    <n v="1.0342003853564548"/>
    <n v="1335.8448361084261"/>
    <n v="0.10869206061288289"/>
    <n v="6205202.3121387279"/>
    <n v="674456.22582618368"/>
    <n v="6205202.3121387279"/>
    <n v="674456.22582618368"/>
  </r>
  <r>
    <n v="15"/>
    <x v="0"/>
    <x v="1"/>
    <s v="Exterior facing"/>
    <x v="2"/>
    <s v="Superstructure"/>
    <n v="1"/>
    <s v="item"/>
    <n v="1"/>
    <n v="1"/>
    <s v="Land occupation for thermoforming facility (20 ships in total order, thus total amount divided by 20)"/>
    <x v="2"/>
    <s v="Input"/>
    <s v="&lt;n.a.&gt;"/>
    <s v="&lt;n.a.&gt;"/>
    <s v="&lt;n.a.&gt;"/>
    <s v="Global / Unspecified"/>
    <s v="resource"/>
    <n v="1250000"/>
    <s v="sqft"/>
    <n v="0"/>
    <s v="&lt;n.a.&gt;"/>
    <s v="Natural Resource"/>
    <s v="Occupation, industrial area, unspecified density"/>
    <s v="located in a temperate broadleaf forest"/>
    <s v="M2-yr"/>
    <n v="9.2903040000000006E-2"/>
    <n v="116128.8"/>
    <n v="0"/>
    <n v="1"/>
    <n v="0"/>
    <n v="1.8237237999999999E-2"/>
    <n v="0"/>
    <n v="2117.8685642544001"/>
    <n v="0"/>
    <n v="2117.8685642544001"/>
  </r>
  <r>
    <n v="16"/>
    <x v="0"/>
    <x v="1"/>
    <s v="Exterior facing"/>
    <x v="2"/>
    <s v="Superstructure"/>
    <n v="1"/>
    <s v="item"/>
    <n v="1"/>
    <n v="1"/>
    <s v="Water (procured)"/>
    <x v="3"/>
    <s v="Input"/>
    <s v="Water, sewage and other systems (221300)"/>
    <s v="2213**"/>
    <s v="&lt;n.a.&gt;"/>
    <s v="United States"/>
    <s v="&lt;n.a.&gt;"/>
    <n v="1350967.41"/>
    <s v="L"/>
    <n v="6.6835516000000005E-4"/>
    <s v="USD2012"/>
    <s v="Supply Chain"/>
    <s v="Water, sewage and other systems (221300)"/>
    <s v="&lt;n.a.&gt;"/>
    <s v="M3"/>
    <n v="1E-3"/>
    <n v="1350.96741"/>
    <n v="0.66835516000000006"/>
    <n v="1.0583207642031172"/>
    <n v="0.70733414369029668"/>
    <n v="0.15371370045932792"/>
    <n v="955.5853761058479"/>
    <n v="146.88656426604851"/>
    <n v="955.5853761058479"/>
    <n v="146.88656426604851"/>
  </r>
  <r>
    <n v="17"/>
    <x v="0"/>
    <x v="1"/>
    <s v="Exterior facing"/>
    <x v="2"/>
    <s v="Superstructure"/>
    <n v="1"/>
    <s v="item"/>
    <n v="1"/>
    <n v="1"/>
    <s v="Water consumed by system and not returned"/>
    <x v="3"/>
    <s v="Input"/>
    <s v="&lt;n.a.&gt;"/>
    <s v="&lt;n.a.&gt;"/>
    <s v="&lt;n.a.&gt;"/>
    <s v="United States"/>
    <s v="resource"/>
    <n v="1039205.7"/>
    <s v="L"/>
    <n v="0"/>
    <s v="&lt;n.a.&gt;"/>
    <s v="Natural Resource"/>
    <s v="Fresh water"/>
    <s v="withdrawn from unspecified source of unspecified quality"/>
    <s v="M3"/>
    <n v="1E-3"/>
    <n v="1039.2057"/>
    <n v="0"/>
    <n v="1"/>
    <n v="0"/>
    <n v="1.3387817999999999E-2"/>
    <n v="0"/>
    <n v="13.912696776162599"/>
    <n v="0"/>
    <n v="13.912696776162599"/>
  </r>
  <r>
    <n v="18"/>
    <x v="0"/>
    <x v="1"/>
    <s v="Exterior facing"/>
    <x v="1"/>
    <s v="Superstructure"/>
    <n v="1"/>
    <s v="item"/>
    <n v="1"/>
    <n v="1"/>
    <s v="Water (procured)"/>
    <x v="3"/>
    <s v="Input"/>
    <s v="Water, sewage and other systems (221300)"/>
    <s v="2213**"/>
    <s v="&lt;n.a.&gt;"/>
    <s v="United States"/>
    <s v="&lt;n.a.&gt;"/>
    <n v="1640.5179329988316"/>
    <s v="gal"/>
    <n v="2.5299999999999997E-3"/>
    <s v="USD2012"/>
    <s v="Supply Chain"/>
    <s v="Water, sewage and other systems (221300)"/>
    <s v="&lt;n.a.&gt;"/>
    <s v="M3"/>
    <n v="3.7854120000000002E-3"/>
    <n v="6.2100362697889731"/>
    <n v="0.66835525432898701"/>
    <n v="1.0583207642031172"/>
    <n v="0.70733424352062224"/>
    <n v="0.15371370045932792"/>
    <n v="4.3925713071268104"/>
    <n v="0.675198390149929"/>
    <n v="4.3925713071268104"/>
    <n v="0.675198390149929"/>
  </r>
  <r>
    <n v="19"/>
    <x v="0"/>
    <x v="1"/>
    <s v="Exterior facing"/>
    <x v="1"/>
    <s v="Superstructure"/>
    <n v="1"/>
    <s v="item"/>
    <n v="1"/>
    <n v="1"/>
    <s v="Water consumed by system and not returned"/>
    <x v="3"/>
    <s v="Input"/>
    <s v="&lt;n.a.&gt;"/>
    <s v="&lt;n.a.&gt;"/>
    <s v="&lt;n.a.&gt;"/>
    <s v="United States"/>
    <s v="resource"/>
    <n v="1640.5179329988316"/>
    <s v="gal"/>
    <n v="0"/>
    <s v="&lt;n.a.&gt;"/>
    <s v="Natural Resource"/>
    <s v="Fresh water"/>
    <s v="withdrawn from unspecified source of unspecified quality"/>
    <s v="M3"/>
    <n v="3.7854120000000002E-3"/>
    <n v="6.2100362697889731"/>
    <n v="0"/>
    <n v="1"/>
    <n v="0"/>
    <n v="1.3387817999999999E-2"/>
    <n v="0"/>
    <n v="8.3138835353333662E-2"/>
    <n v="0"/>
    <n v="8.3138835353333662E-2"/>
  </r>
  <r>
    <n v="20"/>
    <x v="0"/>
    <x v="1"/>
    <s v="Exterior facing"/>
    <x v="4"/>
    <s v="Superstructure"/>
    <n v="1"/>
    <s v="item"/>
    <n v="1"/>
    <n v="1"/>
    <s v="Hazardous Wastewater"/>
    <x v="4"/>
    <s v="Output"/>
    <s v="Waste management and remediation services (562000)"/>
    <s v="562***"/>
    <s v="&lt;n.a.&gt;"/>
    <s v="United States"/>
    <s v="&lt;n.a.&gt;"/>
    <n v="17261.013366443338"/>
    <s v="gal"/>
    <n v="3.17"/>
    <s v="USD2012"/>
    <s v="Supply Chain"/>
    <s v="Waste management and remediation services (562000)"/>
    <s v="&lt;n.a.&gt;"/>
    <s v="L"/>
    <n v="3.78541178"/>
    <n v="65340.043332072069"/>
    <n v="0.83742540686022804"/>
    <n v="1.0297397769516727"/>
    <n v="0.86233025167391497"/>
    <n v="0.16269855098550873"/>
    <n v="56344.696010930216"/>
    <n v="9167.2003966973207"/>
    <n v="56344.696010930216"/>
    <n v="9167.2003966973207"/>
  </r>
  <r>
    <n v="21"/>
    <x v="0"/>
    <x v="2"/>
    <s v="Exterior facing"/>
    <x v="5"/>
    <s v="Superstructure"/>
    <n v="1"/>
    <s v="item"/>
    <n v="12"/>
    <n v="300"/>
    <s v="Water (procured)"/>
    <x v="3"/>
    <s v="Input"/>
    <s v="Water, sewage and other systems (221300)"/>
    <s v="2213**"/>
    <s v="&lt;n.a.&gt;"/>
    <s v="United States"/>
    <s v="&lt;n.a.&gt;"/>
    <n v="22306.027471875001"/>
    <s v="gal"/>
    <n v="3.6700000000000001E-3"/>
    <s v="USD2013"/>
    <s v="Supply Chain"/>
    <s v="Water, sewage and other systems (221300)"/>
    <s v="&lt;n.a.&gt;"/>
    <s v="L"/>
    <n v="3.78541178"/>
    <n v="84437.499157039245"/>
    <n v="9.6951143317887596E-4"/>
    <n v="1.0303475281448851"/>
    <n v="9.9893370868405981E-4"/>
    <n v="0.15371370045932792"/>
    <n v="1012.1695702193807"/>
    <n v="155.58433013074855"/>
    <n v="18024.357123746177"/>
    <n v="2709.2129190152805"/>
  </r>
  <r>
    <n v="22"/>
    <x v="0"/>
    <x v="2"/>
    <s v="Exterior facing"/>
    <x v="5"/>
    <s v="Superstructure"/>
    <n v="1"/>
    <s v="item"/>
    <n v="12"/>
    <n v="300"/>
    <s v="Water consumed by system and not returned"/>
    <x v="3"/>
    <s v="Input"/>
    <s v="&lt;n.a.&gt;"/>
    <s v="&lt;n.a.&gt;"/>
    <s v="&lt;n.a.&gt;"/>
    <s v="United States"/>
    <s v="resource"/>
    <n v="22306.027471875001"/>
    <s v="gal"/>
    <n v="0"/>
    <s v="&lt;n.a.&gt;"/>
    <s v="Natural Resource"/>
    <s v="Fresh water"/>
    <s v="withdrawn from unspecified source of unspecified quality"/>
    <s v="L"/>
    <n v="3.78541178"/>
    <n v="84437.499157039245"/>
    <n v="0"/>
    <n v="1"/>
    <n v="0"/>
    <n v="1.3387817999999999E-2"/>
    <n v="0"/>
    <n v="13565.206453075138"/>
    <n v="0"/>
    <n v="236212.94343007493"/>
  </r>
  <r>
    <n v="23"/>
    <x v="0"/>
    <x v="2"/>
    <s v="Exterior facing"/>
    <x v="5"/>
    <s v="Superstructure"/>
    <n v="1"/>
    <s v="item"/>
    <n v="12"/>
    <n v="300"/>
    <s v="Nontoxic Cleaning Agent"/>
    <x v="1"/>
    <s v="Input"/>
    <s v="Soap and cleaning compound manufacturing (325610)"/>
    <s v="32561*"/>
    <s v="&lt;n.a.&gt;"/>
    <s v="United States"/>
    <s v="&lt;n.a.&gt;"/>
    <n v="28145.833333333332"/>
    <s v="gal"/>
    <n v="8.513272727272728"/>
    <s v="USD2013"/>
    <s v="Supply Chain"/>
    <s v="Soap and cleaning compound manufacturing (325610)"/>
    <s v="&lt;n.a.&gt;"/>
    <s v="L"/>
    <n v="3.78541178"/>
    <n v="106543.56905791667"/>
    <n v="2.2489687310247466"/>
    <n v="0.98865570051049334"/>
    <n v="2.2234557561974659"/>
    <n v="5.3727791660547294E-2"/>
    <n v="2842738.9428917645"/>
    <n v="152734.08566901318"/>
    <n v="50622487.993939847"/>
    <n v="2659581.1912468355"/>
  </r>
  <r>
    <n v="24"/>
    <x v="0"/>
    <x v="1"/>
    <s v="Exterior facing"/>
    <x v="4"/>
    <s v="Superstructure"/>
    <n v="1"/>
    <s v="item"/>
    <n v="1"/>
    <n v="1"/>
    <s v="Hazardous Wastewater Permit"/>
    <x v="4"/>
    <s v="Input"/>
    <s v="Office administrative services (561100)"/>
    <s v="5611**"/>
    <s v="&lt;n.a.&gt;"/>
    <s v="United States"/>
    <s v="&lt;n.a.&gt;"/>
    <n v="65340.043984378128"/>
    <s v="gal"/>
    <n v="1"/>
    <s v="USD2012"/>
    <s v="Supply Chain"/>
    <s v="Office administrative services (561100)"/>
    <s v="&lt;n.a.&gt;"/>
    <s v="L"/>
    <n v="3.78541178"/>
    <n v="247338.97220418311"/>
    <n v="0.26417205263729593"/>
    <n v="1.0064043915827998"/>
    <n v="0.26586391390761716"/>
    <n v="1.224767321761288E-2"/>
    <n v="65758.507212091456"/>
    <n v="805.38870761173587"/>
    <n v="65758.507212091456"/>
    <n v="805.38870761173587"/>
  </r>
  <r>
    <n v="25"/>
    <x v="0"/>
    <x v="3"/>
    <s v="Exterior facing"/>
    <x v="6"/>
    <s v="Superstructure"/>
    <n v="1"/>
    <s v="item"/>
    <n v="1"/>
    <n v="1"/>
    <s v="Landfilled solid waste"/>
    <x v="1"/>
    <s v="Output"/>
    <s v="Waste management and remediation services (562000)"/>
    <s v="562***"/>
    <s v="&lt;n.a.&gt;"/>
    <s v="United States"/>
    <s v="&lt;n.a.&gt;"/>
    <n v="1718850"/>
    <s v="kg"/>
    <n v="5.3999999999999999E-2"/>
    <s v="USD2013"/>
    <s v="Release"/>
    <s v="Waste management and remediation services (562000)"/>
    <s v="&lt;n.a.&gt;"/>
    <s v="kg"/>
    <n v="1"/>
    <n v="1718850"/>
    <n v="5.3999999999999999E-2"/>
    <n v="1.0034619188921861"/>
    <n v="5.4186943620178049E-2"/>
    <n v="0.16269855098550873"/>
    <n v="93139.228041543043"/>
    <n v="279654.40436144167"/>
    <n v="417312.42635983299"/>
    <n v="1243432.3161016502"/>
  </r>
  <r>
    <n v="26"/>
    <x v="0"/>
    <x v="1"/>
    <s v="Exterior facing"/>
    <x v="2"/>
    <s v="Superstructure"/>
    <n v="1"/>
    <s v="item"/>
    <n v="1"/>
    <n v="1"/>
    <s v="Natural gas"/>
    <x v="1"/>
    <s v="Input"/>
    <s v="Natural gas distribution (221200)"/>
    <n v="22121"/>
    <s v="&lt;n.a.&gt;"/>
    <s v="United States"/>
    <s v="&lt;n.a.&gt;"/>
    <n v="11127.226499999999"/>
    <s v="M3"/>
    <n v="0.13702090687937571"/>
    <s v="USD2014"/>
    <s v="Activity (energy)"/>
    <s v="Natural gas combustion, large conventional burner with flue-gas recirculation (&gt;100 MMBtu/hr)"/>
    <s v="&lt;n.a.&gt;"/>
    <s v="M3"/>
    <n v="1"/>
    <n v="11127.226499999999"/>
    <n v="0.13702090687937571"/>
    <n v="1"/>
    <n v="0.13702090687937571"/>
    <n v="0.14106326233112718"/>
    <n v="1524.6626660822214"/>
    <n v="1569.6428707873699"/>
    <n v="1524.6626660822214"/>
    <n v="1569.6428707873699"/>
  </r>
  <r>
    <n v="27"/>
    <x v="0"/>
    <x v="1"/>
    <s v="Exterior facing"/>
    <x v="1"/>
    <s v="Superstructure"/>
    <n v="1"/>
    <s v="item"/>
    <n v="1"/>
    <n v="1"/>
    <s v="Chromium VI"/>
    <x v="1"/>
    <s v="Output"/>
    <s v="&lt;n.a.&gt;"/>
    <s v="&lt;n.a.&gt;"/>
    <s v="018540-29-9"/>
    <s v="Global / Unspecified"/>
    <s v="water"/>
    <n v="9.6987654614098681E-2"/>
    <s v="kg"/>
    <n v="0"/>
    <s v="&lt;n.a.&gt;"/>
    <s v="Release"/>
    <s v="Chromium VI"/>
    <s v="released to unspecified waterbody of unspecified quality"/>
    <s v="kg"/>
    <n v="1"/>
    <n v="9.6987654614098681E-2"/>
    <n v="0"/>
    <n v="1"/>
    <n v="0"/>
    <n v="20830.095240439998"/>
    <n v="0"/>
    <n v="2020.2620827585754"/>
    <n v="0"/>
    <n v="2020.2620827585754"/>
  </r>
  <r>
    <n v="28"/>
    <x v="0"/>
    <x v="1"/>
    <s v="Exterior facing"/>
    <x v="1"/>
    <s v="Superstructure"/>
    <n v="1"/>
    <s v="item"/>
    <n v="1"/>
    <n v="1"/>
    <s v="Arsenic"/>
    <x v="1"/>
    <s v="Output"/>
    <s v="&lt;n.a.&gt;"/>
    <s v="&lt;n.a.&gt;"/>
    <s v="007440-38-2"/>
    <s v="Global / Unspecified"/>
    <s v="air"/>
    <n v="4.558373324541942E-3"/>
    <s v="kg"/>
    <n v="0"/>
    <s v="&lt;n.a.&gt;"/>
    <s v="Release"/>
    <s v="Arsenic"/>
    <s v="emitted to air, unspecified subcompartment, unspecified time of day"/>
    <s v="kg"/>
    <n v="1"/>
    <n v="4.558373324541942E-3"/>
    <n v="0"/>
    <n v="1"/>
    <n v="0"/>
    <n v="8376.0912495220018"/>
    <n v="0"/>
    <n v="38.181350915750279"/>
    <n v="0"/>
    <n v="38.181350915750279"/>
  </r>
  <r>
    <n v="29"/>
    <x v="0"/>
    <x v="1"/>
    <s v="Exterior facing"/>
    <x v="1"/>
    <s v="Superstructure"/>
    <n v="1"/>
    <s v="item"/>
    <n v="1"/>
    <n v="1"/>
    <s v="Zinc, ion"/>
    <x v="1"/>
    <s v="Output"/>
    <s v="&lt;n.a.&gt;"/>
    <s v="&lt;n.a.&gt;"/>
    <s v="023713-49-7"/>
    <s v="Global / Unspecified"/>
    <s v="air"/>
    <n v="3.0319192302985729"/>
    <s v="kg"/>
    <n v="0"/>
    <s v="&lt;n.a.&gt;"/>
    <s v="Release"/>
    <s v="Zinc, ion"/>
    <s v="emitted to air, unspecified subcompartment, unspecified time of day"/>
    <s v="kg"/>
    <n v="1"/>
    <n v="3.0319192302985729"/>
    <n v="0"/>
    <n v="1"/>
    <n v="0"/>
    <n v="7163.5852613750003"/>
    <n v="0"/>
    <n v="21719.411911846291"/>
    <n v="0"/>
    <n v="21719.411911846291"/>
  </r>
  <r>
    <n v="30"/>
    <x v="0"/>
    <x v="1"/>
    <s v="Exterior facing"/>
    <x v="1"/>
    <s v="Superstructure"/>
    <n v="1"/>
    <s v="item"/>
    <n v="1"/>
    <n v="1"/>
    <s v="Cadmium"/>
    <x v="1"/>
    <s v="Output"/>
    <s v="&lt;n.a.&gt;"/>
    <s v="&lt;n.a.&gt;"/>
    <s v="007440-43-9"/>
    <s v="Global / Unspecified"/>
    <s v="air"/>
    <n v="1.4678805641600654E-3"/>
    <s v="kg"/>
    <n v="0"/>
    <s v="&lt;n.a.&gt;"/>
    <s v="Release"/>
    <s v="Cadmium"/>
    <s v="emitted to air, unspecified subcompartment, unspecified time of day"/>
    <s v="kg"/>
    <n v="1"/>
    <n v="1.4678805641600654E-3"/>
    <n v="0"/>
    <n v="1"/>
    <n v="0"/>
    <n v="21344.422037805001"/>
    <n v="0"/>
    <n v="31.331062262523737"/>
    <n v="0"/>
    <n v="31.331062262523737"/>
  </r>
  <r>
    <n v="31"/>
    <x v="0"/>
    <x v="1"/>
    <s v="Exterior facing"/>
    <x v="1"/>
    <s v="Superstructure"/>
    <n v="1"/>
    <s v="item"/>
    <n v="1"/>
    <n v="1"/>
    <s v="Arsenic, ion"/>
    <x v="1"/>
    <s v="Output"/>
    <s v="&lt;n.a.&gt;"/>
    <s v="&lt;n.a.&gt;"/>
    <s v="017428-41-0"/>
    <s v="Global / Unspecified"/>
    <s v="water"/>
    <n v="3.4865398277521831E-2"/>
    <s v="kg"/>
    <n v="0"/>
    <s v="&lt;n.a.&gt;"/>
    <s v="Release"/>
    <s v="Arsenic, ion"/>
    <s v="released to unspecified waterbody of unspecified quality"/>
    <s v="kg"/>
    <n v="1"/>
    <n v="3.4865398277521831E-2"/>
    <n v="0"/>
    <n v="1"/>
    <n v="0"/>
    <n v="13274.015530660003"/>
    <n v="0"/>
    <n v="462.8038382184713"/>
    <n v="0"/>
    <n v="462.8038382184713"/>
  </r>
  <r>
    <n v="32"/>
    <x v="0"/>
    <x v="1"/>
    <s v="Exterior facing"/>
    <x v="2"/>
    <s v="Superstructure"/>
    <n v="1"/>
    <s v="item"/>
    <n v="1"/>
    <n v="1"/>
    <s v="Particulates, &lt; 2.5 um"/>
    <x v="1"/>
    <s v="Output"/>
    <s v="&lt;n.a.&gt;"/>
    <s v="&lt;n.a.&gt;"/>
    <s v="&lt;n.a.&gt;"/>
    <s v="Global / Unspecified"/>
    <s v="air"/>
    <n v="1.2460499999999999"/>
    <s v="kg"/>
    <n v="0"/>
    <s v="&lt;n.a.&gt;"/>
    <s v="Release"/>
    <s v="Particulates, &lt; 2.5 um"/>
    <s v="emitted to air, unspecified subcompartment, unspecified time of day"/>
    <s v="kg"/>
    <n v="1"/>
    <n v="1.2460499999999999"/>
    <n v="0"/>
    <n v="1"/>
    <n v="0"/>
    <n v="141.3287613"/>
    <n v="0"/>
    <n v="176.10270301786497"/>
    <n v="0"/>
    <n v="176.10270301786497"/>
  </r>
  <r>
    <n v="33"/>
    <x v="0"/>
    <x v="1"/>
    <s v="Exterior facing"/>
    <x v="1"/>
    <s v="Superstructure"/>
    <n v="1"/>
    <s v="item"/>
    <n v="1"/>
    <n v="1"/>
    <s v="Particulates, &lt; 2.5 um"/>
    <x v="1"/>
    <s v="Output"/>
    <s v="&lt;n.a.&gt;"/>
    <s v="&lt;n.a.&gt;"/>
    <s v="&lt;n.a.&gt;"/>
    <s v="Global / Unspecified"/>
    <s v="air"/>
    <n v="5.0473551663075975"/>
    <s v="kg"/>
    <n v="0"/>
    <s v="&lt;n.a.&gt;"/>
    <s v="Release"/>
    <s v="Particulates, &lt; 2.5 um"/>
    <s v="emitted to air, unspecified subcompartment, unspecified time of day"/>
    <s v="kg"/>
    <n v="1"/>
    <n v="5.0473551663075975"/>
    <n v="0"/>
    <n v="1"/>
    <n v="0"/>
    <n v="141.3287613"/>
    <n v="0"/>
    <n v="713.33645349540825"/>
    <n v="0"/>
    <n v="713.33645349540825"/>
  </r>
  <r>
    <n v="34"/>
    <x v="0"/>
    <x v="1"/>
    <s v="Exterior facing"/>
    <x v="1"/>
    <s v="Superstructure"/>
    <n v="1"/>
    <s v="item"/>
    <n v="1"/>
    <n v="1"/>
    <s v="Sulfur dioxide"/>
    <x v="1"/>
    <s v="Output"/>
    <s v="&lt;n.a.&gt;"/>
    <s v="&lt;n.a.&gt;"/>
    <s v="007446-09-5"/>
    <s v="Global / Unspecified"/>
    <s v="air"/>
    <n v="17.866394355061804"/>
    <s v="kg"/>
    <n v="0"/>
    <s v="&lt;n.a.&gt;"/>
    <s v="Release"/>
    <s v="Sulfur dioxide"/>
    <s v="emitted to air, unspecified subcompartment, unspecified time of day"/>
    <s v="kg"/>
    <n v="1"/>
    <n v="17.866394355061804"/>
    <n v="0"/>
    <n v="1"/>
    <n v="0"/>
    <n v="5.3747719079999996"/>
    <n v="0"/>
    <n v="96.02779447683595"/>
    <n v="0"/>
    <n v="96.02779447683595"/>
  </r>
  <r>
    <n v="35"/>
    <x v="0"/>
    <x v="1"/>
    <s v="Exterior facing"/>
    <x v="1"/>
    <s v="Superstructure"/>
    <n v="1"/>
    <s v="item"/>
    <n v="1"/>
    <n v="1"/>
    <s v="Methane"/>
    <x v="1"/>
    <s v="Output"/>
    <s v="&lt;n.a.&gt;"/>
    <s v="&lt;n.a.&gt;"/>
    <s v="000074-82-8"/>
    <s v="Global / Unspecified"/>
    <s v="air"/>
    <n v="14.384128149275744"/>
    <s v="kg"/>
    <n v="0"/>
    <s v="&lt;n.a.&gt;"/>
    <s v="Release"/>
    <s v="Methane"/>
    <s v="emitted to air, unspecified subcompartment, unspecified time of day"/>
    <s v="kg"/>
    <n v="1"/>
    <n v="14.384128149275744"/>
    <n v="0"/>
    <n v="1"/>
    <n v="0"/>
    <n v="1.0864403118999999"/>
    <n v="0"/>
    <n v="15.627496672908707"/>
    <n v="0"/>
    <n v="15.627496672908707"/>
  </r>
  <r>
    <n v="36"/>
    <x v="0"/>
    <x v="1"/>
    <s v="Exterior facing"/>
    <x v="1"/>
    <s v="Superstructure"/>
    <n v="1"/>
    <s v="item"/>
    <n v="1"/>
    <n v="1"/>
    <s v="Vanadium, ion"/>
    <x v="1"/>
    <s v="Output"/>
    <s v="&lt;n.a.&gt;"/>
    <s v="&lt;n.a.&gt;"/>
    <s v="022541-77-1"/>
    <s v="Global / Unspecified"/>
    <s v="water"/>
    <n v="3.0920816057450135E-2"/>
    <s v="kg"/>
    <n v="0"/>
    <s v="&lt;n.a.&gt;"/>
    <s v="Release"/>
    <s v="Vanadium, ion"/>
    <s v="released to unspecified waterbody of unspecified quality"/>
    <s v="kg"/>
    <n v="1"/>
    <n v="3.0920816057450135E-2"/>
    <n v="0"/>
    <n v="1"/>
    <n v="0"/>
    <n v="164.96508362"/>
    <n v="0"/>
    <n v="5.1008550065159"/>
    <n v="0"/>
    <n v="5.1008550065159"/>
  </r>
  <r>
    <n v="37"/>
    <x v="0"/>
    <x v="1"/>
    <s v="Exterior facing"/>
    <x v="4"/>
    <s v="Superstructure"/>
    <n v="1"/>
    <s v="item"/>
    <n v="1"/>
    <n v="1"/>
    <s v="Landfilled solid waste"/>
    <x v="4"/>
    <s v="Output"/>
    <s v="Waste management and remediation services (562000)"/>
    <s v="562***"/>
    <s v="&lt;n.a.&gt;"/>
    <s v="United States"/>
    <s v="&lt;n.a.&gt;"/>
    <n v="2616.7049999999999"/>
    <s v="kg"/>
    <n v="5.3999999999999999E-2"/>
    <s v="USD2013"/>
    <s v="Supply Chain"/>
    <s v="Waste management and remediation services (562000)"/>
    <s v="&lt;n.a.&gt;"/>
    <s v="kg"/>
    <n v="1"/>
    <n v="2616.7049999999999"/>
    <n v="5.3999999999999999E-2"/>
    <n v="1.0034619188921861"/>
    <n v="5.4186943620178049E-2"/>
    <n v="0.16269855098550873"/>
    <n v="141.791246305638"/>
    <n v="23.06923031635667"/>
    <n v="141.791246305638"/>
    <n v="23.06923031635667"/>
  </r>
  <r>
    <n v="38"/>
    <x v="0"/>
    <x v="1"/>
    <s v="Exterior facing"/>
    <x v="1"/>
    <s v="Superstructure"/>
    <n v="1"/>
    <s v="item"/>
    <n v="1"/>
    <n v="1"/>
    <s v="Mercury"/>
    <x v="1"/>
    <s v="Output"/>
    <s v="&lt;n.a.&gt;"/>
    <s v="&lt;n.a.&gt;"/>
    <s v="007439-97-6"/>
    <s v="Global / Unspecified"/>
    <s v="air"/>
    <n v="4.0545328667081042E-4"/>
    <s v="kg"/>
    <n v="0"/>
    <s v="&lt;n.a.&gt;"/>
    <s v="Release"/>
    <s v="Mercury"/>
    <s v="emitted to air, unspecified subcompartment, unspecified time of day"/>
    <s v="kg"/>
    <n v="1"/>
    <n v="4.0545328667081042E-4"/>
    <n v="0"/>
    <n v="1"/>
    <n v="0"/>
    <n v="396452.82990467496"/>
    <n v="0"/>
    <n v="160.74310289479422"/>
    <n v="0"/>
    <n v="160.74310289479422"/>
  </r>
  <r>
    <n v="39"/>
    <x v="0"/>
    <x v="2"/>
    <s v="Exterior facing"/>
    <x v="5"/>
    <s v="Superstructure"/>
    <n v="1"/>
    <s v="item"/>
    <n v="12"/>
    <n v="300"/>
    <s v="Noise from power washing"/>
    <x v="5"/>
    <s v="Output"/>
    <s v="&lt;n.a.&gt;"/>
    <s v="&lt;n.a.&gt;"/>
    <s v="&lt;n.a.&gt;"/>
    <s v="Global / Unspecified"/>
    <s v="air"/>
    <n v="0.72342329227476176"/>
    <s v="J"/>
    <n v="0"/>
    <s v="&lt;n.a.&gt;"/>
    <s v="Release"/>
    <s v="Sound, unspecified frequency"/>
    <s v="emitted to air, unspecified subcompartment, daytime hours"/>
    <s v="J"/>
    <n v="1"/>
    <n v="0.72342329227476176"/>
    <n v="0"/>
    <n v="1"/>
    <n v="0"/>
    <n v="15.343800993"/>
    <n v="0"/>
    <n v="133.20075636437781"/>
    <n v="0"/>
    <n v="2319.4444431628503"/>
  </r>
  <r>
    <n v="40"/>
    <x v="1"/>
    <x v="0"/>
    <s v="Ship Fuel"/>
    <x v="0"/>
    <s v="Ship operation"/>
    <n v="1"/>
    <s v="day"/>
    <n v="270"/>
    <n v="6750"/>
    <s v="Residual Fuel Oil (No. 6)"/>
    <x v="0"/>
    <s v="Input"/>
    <s v="Petroleum refineries (324110)"/>
    <s v="&lt;n.a.&gt;"/>
    <s v="&lt;n.a.&gt;"/>
    <s v="United States"/>
    <s v="&lt;n.a.&gt;"/>
    <n v="272447.28737266036"/>
    <s v="gal"/>
    <n v="3.78"/>
    <s v="USD2014"/>
    <s v="Activity (energy)"/>
    <s v="No. 6 fuel oil combustion in ship"/>
    <s v="&lt;n.a.&gt;"/>
    <s v="L"/>
    <n v="3.78541178"/>
    <n v="1031325.1710495137"/>
    <n v="0.9985703589689785"/>
    <n v="1"/>
    <n v="0.9985703589689785"/>
    <n v="1.3685252285010701"/>
    <n v="278059701.49253714"/>
    <n v="381076519.14974904"/>
    <n v="4951588655.5821514"/>
    <n v="6635741709.6327143"/>
  </r>
  <r>
    <n v="41"/>
    <x v="1"/>
    <x v="1"/>
    <s v="Coating"/>
    <x v="7"/>
    <s v="Surface area coated for single application"/>
    <n v="101325"/>
    <s v="sqft"/>
    <n v="1"/>
    <n v="1"/>
    <s v="Electricity (CT)"/>
    <x v="0"/>
    <s v="Input"/>
    <s v="Electric power generation, transmission, and distribution (221100)"/>
    <s v="&lt;n.a.&gt;"/>
    <s v="&lt;n.a.&gt;"/>
    <s v="Connecticut, U.S."/>
    <s v="&lt;n.a.&gt;"/>
    <n v="226841.42465753425"/>
    <s v="kWh"/>
    <n v="0.06"/>
    <s v="USD2013"/>
    <s v="Activity (energy)"/>
    <s v="Electricity use, average generation mix"/>
    <s v="&lt;n.a.&gt;"/>
    <s v="kWh"/>
    <n v="1"/>
    <n v="226841.42465753425"/>
    <n v="0.06"/>
    <n v="1.0393171236420073"/>
    <n v="6.2359027418520438E-2"/>
    <n v="2.6533634722203766E-2"/>
    <n v="14145.610619875417"/>
    <n v="6018.9275017273203"/>
    <n v="14145.610619875417"/>
    <n v="6018.9275017273203"/>
  </r>
  <r>
    <n v="42"/>
    <x v="1"/>
    <x v="1"/>
    <s v="Exterior facing"/>
    <x v="1"/>
    <s v="Superstructure"/>
    <n v="1"/>
    <s v="item"/>
    <n v="1"/>
    <n v="1"/>
    <s v="Electricity (CT)"/>
    <x v="0"/>
    <s v="Input"/>
    <s v="Electric power generation, transmission, and distribution (221100)"/>
    <s v="&lt;n.a.&gt;"/>
    <s v="&lt;n.a.&gt;"/>
    <s v="Connecticut, U.S."/>
    <s v="&lt;n.a.&gt;"/>
    <n v="453682.84931506851"/>
    <s v="kWh"/>
    <n v="0.06"/>
    <s v="USD2013"/>
    <s v="Activity (energy)"/>
    <s v="Electricity use, average generation mix"/>
    <s v="&lt;n.a.&gt;"/>
    <s v="kWh"/>
    <n v="1"/>
    <n v="453682.84931506851"/>
    <n v="0.06"/>
    <n v="1.0393171236420073"/>
    <n v="6.2359027418520438E-2"/>
    <n v="2.6533634722203766E-2"/>
    <n v="28291.221239750834"/>
    <n v="12037.855003454641"/>
    <n v="28291.221239750834"/>
    <n v="12037.855003454641"/>
  </r>
  <r>
    <n v="43"/>
    <x v="1"/>
    <x v="2"/>
    <s v="Coating"/>
    <x v="7"/>
    <s v="Surface area coated for single application"/>
    <n v="101325"/>
    <s v="sqft"/>
    <n v="1"/>
    <n v="4"/>
    <s v="Electricity (VA)"/>
    <x v="0"/>
    <s v="Input"/>
    <s v="Electric power generation, transmission, and distribution (221100)"/>
    <s v="&lt;n.a.&gt;"/>
    <s v="&lt;n.a.&gt;"/>
    <s v="Virginia, U.S."/>
    <s v="&lt;n.a.&gt;"/>
    <n v="220151.52501509173"/>
    <s v="kWh"/>
    <n v="7.0000000000000007E-2"/>
    <s v="USD2013"/>
    <s v="Activity (energy)"/>
    <s v="Electricity use, average generation mix"/>
    <s v="&lt;n.a.&gt;"/>
    <s v="kWh"/>
    <n v="1"/>
    <n v="220151.52501509173"/>
    <n v="7.0000000000000007E-2"/>
    <n v="1.0393171236420073"/>
    <n v="7.2752198654940523E-2"/>
    <n v="2.6533634722203766E-2"/>
    <n v="16016.507482086061"/>
    <n v="5841.4201482865492"/>
    <n v="59820.769904837638"/>
    <n v="21713.13350334025"/>
  </r>
  <r>
    <n v="44"/>
    <x v="1"/>
    <x v="2"/>
    <s v="Coating"/>
    <x v="8"/>
    <s v="Surface area coated for single application"/>
    <n v="101325"/>
    <s v="sqft"/>
    <n v="1"/>
    <n v="4"/>
    <s v="Electricity (VA)"/>
    <x v="0"/>
    <s v="Input"/>
    <s v="Electric power generation, transmission, and distribution (221100)"/>
    <s v="&lt;n.a.&gt;"/>
    <s v="&lt;n.a.&gt;"/>
    <s v="Virginia, U.S."/>
    <s v="&lt;n.a.&gt;"/>
    <n v="286196.98251961928"/>
    <s v="kWh"/>
    <n v="7.0000000000000007E-2"/>
    <s v="USD2013"/>
    <s v="Activity (energy)"/>
    <s v="Electricity use, average generation mix"/>
    <s v="&lt;n.a.&gt;"/>
    <s v="kWh"/>
    <n v="1"/>
    <n v="286196.98251961928"/>
    <n v="7.0000000000000007E-2"/>
    <n v="1.0393171236420073"/>
    <n v="7.2752198654940523E-2"/>
    <n v="2.6533634722203766E-2"/>
    <n v="20821.459726711881"/>
    <n v="7593.8461927725148"/>
    <n v="77767.000876288934"/>
    <n v="28227.073554342322"/>
  </r>
  <r>
    <n v="45"/>
    <x v="1"/>
    <x v="1"/>
    <s v="Exterior facing"/>
    <x v="1"/>
    <s v="Superstructure"/>
    <n v="1"/>
    <s v="item"/>
    <n v="1"/>
    <n v="1"/>
    <s v="Steel (low alloy)"/>
    <x v="1"/>
    <s v="Input"/>
    <s v="Iron and steel mills and ferroalloy manufacturing (331110)"/>
    <s v="3311**"/>
    <s v="&lt;n.a.&gt;"/>
    <s v="United States"/>
    <s v="&lt;n.a.&gt;"/>
    <n v="850000"/>
    <s v="kg"/>
    <n v="0.79"/>
    <s v="USD2013"/>
    <s v="Supply Chain"/>
    <s v="Iron and steel mills and ferroalloy manufacturing (331110)"/>
    <s v="&lt;n.a.&gt;"/>
    <s v="kg"/>
    <n v="1"/>
    <n v="850000"/>
    <n v="0.79"/>
    <n v="1.0261538461538462"/>
    <n v="0.81066153846153854"/>
    <n v="0.32097583665170187"/>
    <n v="689062.30769230775"/>
    <n v="221172.35071669091"/>
    <n v="689062.30769230775"/>
    <n v="221172.35071669091"/>
  </r>
  <r>
    <n v="46"/>
    <x v="1"/>
    <x v="1"/>
    <s v="Interior support"/>
    <x v="1"/>
    <s v="Superstructure"/>
    <n v="1"/>
    <s v="item"/>
    <n v="1"/>
    <n v="1"/>
    <s v="Steel (low alloy)"/>
    <x v="1"/>
    <s v="Input"/>
    <s v="Iron and steel mills and ferroalloy manufacturing (331110)"/>
    <s v="3311**"/>
    <s v="&lt;n.a.&gt;"/>
    <s v="United States"/>
    <s v="&lt;n.a.&gt;"/>
    <n v="1200000"/>
    <s v="kg"/>
    <n v="0.79"/>
    <s v="USD2013"/>
    <s v="Supply Chain"/>
    <s v="Iron and steel mills and ferroalloy manufacturing (331110)"/>
    <s v="&lt;n.a.&gt;"/>
    <s v="kg"/>
    <n v="1"/>
    <n v="1200000"/>
    <n v="0.79"/>
    <n v="1.0261538461538462"/>
    <n v="0.81066153846153854"/>
    <n v="0.32097583665170187"/>
    <n v="972793.84615384624"/>
    <n v="312243.31865885778"/>
    <n v="972793.84615384624"/>
    <n v="312243.31865885778"/>
  </r>
  <r>
    <n v="47"/>
    <x v="1"/>
    <x v="1"/>
    <s v="Exterior facing"/>
    <x v="1"/>
    <s v="Superstructure"/>
    <n v="1"/>
    <s v="item"/>
    <n v="1"/>
    <n v="1"/>
    <s v="Aluminum (virgin)"/>
    <x v="1"/>
    <s v="Input"/>
    <s v="Alumina refining and primary aluminum production (33131A)"/>
    <s v="33131*"/>
    <s v="&lt;n.a.&gt;"/>
    <s v="United States"/>
    <s v="&lt;n.a.&gt;"/>
    <n v="310000"/>
    <s v="kg"/>
    <n v="1.6950000000000001"/>
    <s v="USD2013"/>
    <s v="Supply Chain"/>
    <s v="Alumina refining and primary aluminum production (33131A)"/>
    <s v="&lt;n.a.&gt;"/>
    <s v="kg"/>
    <n v="1"/>
    <n v="310000"/>
    <n v="1.6950000000000001"/>
    <n v="0.99680715197956582"/>
    <n v="1.6895881226053642"/>
    <n v="0.47335846480492605"/>
    <n v="523772.31800766289"/>
    <n v="247932.06035942482"/>
    <n v="523772.31800766289"/>
    <n v="247932.06035942482"/>
  </r>
  <r>
    <n v="48"/>
    <x v="1"/>
    <x v="1"/>
    <s v="Exterior facing"/>
    <x v="1"/>
    <s v="Superstructure"/>
    <n v="1"/>
    <s v="item"/>
    <n v="1"/>
    <n v="1"/>
    <s v="Personal protection equipment"/>
    <x v="1"/>
    <s v="Input"/>
    <s v="Surgical appliance and supplies manufacturing (339113)"/>
    <n v="339113"/>
    <s v="&lt;n.a.&gt;"/>
    <s v="United States"/>
    <s v="&lt;n.a.&gt;"/>
    <n v="89.543999999999997"/>
    <s v="kg"/>
    <n v="92.73"/>
    <s v="USD2013"/>
    <s v="Supply Chain"/>
    <s v="Surgical appliance and supplies manufacturing (339113)"/>
    <s v="&lt;n.a.&gt;"/>
    <s v="kg"/>
    <n v="1"/>
    <n v="89.543999999999997"/>
    <n v="92.73"/>
    <n v="1.0034619188921861"/>
    <n v="93.051023738872416"/>
    <n v="4.1115999515912952E-2"/>
    <n v="8332.1608696735912"/>
    <n v="342.58512228400821"/>
    <n v="8332.1608696735912"/>
    <n v="342.58512228400821"/>
  </r>
  <r>
    <n v="49"/>
    <x v="1"/>
    <x v="1"/>
    <s v="Insulation"/>
    <x v="3"/>
    <s v="Superstructure"/>
    <n v="1"/>
    <s v="item"/>
    <n v="1"/>
    <n v="1"/>
    <s v="Mineral Wool"/>
    <x v="1"/>
    <s v="Input"/>
    <s v="Mineral wool manufacturing (327993)"/>
    <n v="327993"/>
    <s v="&lt;n.a.&gt;"/>
    <s v="United States"/>
    <s v="&lt;n.a.&gt;"/>
    <n v="50000"/>
    <s v="kg"/>
    <n v="0.09"/>
    <s v="USD2013"/>
    <s v="Supply Chain"/>
    <s v="Mineral wool manufacturing (327993)"/>
    <s v="&lt;n.a.&gt;"/>
    <s v="kg"/>
    <n v="1"/>
    <n v="50000"/>
    <n v="0.09"/>
    <n v="1.0590717299578061"/>
    <n v="9.5316455696202548E-2"/>
    <n v="0.20103836563355454"/>
    <n v="4765.8227848101278"/>
    <n v="958.11322355738355"/>
    <n v="4765.8227848101278"/>
    <n v="958.11322355738355"/>
  </r>
  <r>
    <n v="50"/>
    <x v="1"/>
    <x v="1"/>
    <s v="Insulation"/>
    <x v="3"/>
    <s v="Superstructure"/>
    <n v="1"/>
    <s v="item"/>
    <n v="1"/>
    <n v="1"/>
    <s v="Personal protection equipment"/>
    <x v="1"/>
    <s v="Input"/>
    <s v="Surgical appliance and supplies manufacturing (339113)"/>
    <n v="339113"/>
    <s v="&lt;n.a.&gt;"/>
    <s v="United States"/>
    <s v="&lt;n.a.&gt;"/>
    <n v="44.771999999999998"/>
    <s v="item"/>
    <n v="127.62"/>
    <s v="USD2013"/>
    <s v="Supply Chain"/>
    <s v="Surgical appliance and supplies manufacturing (339113)"/>
    <s v="&lt;n.a.&gt;"/>
    <s v="item"/>
    <n v="1"/>
    <n v="44.771999999999998"/>
    <n v="127.62"/>
    <n v="1.0034619188921861"/>
    <n v="128.06181008902078"/>
    <n v="4.1115999515912952E-2"/>
    <n v="5733.5833613056384"/>
    <n v="235.74201070788919"/>
    <n v="5733.5833613056384"/>
    <n v="235.74201070788919"/>
  </r>
  <r>
    <n v="51"/>
    <x v="1"/>
    <x v="1"/>
    <s v="Insulation"/>
    <x v="3"/>
    <s v="Superstructure"/>
    <n v="1"/>
    <s v="item"/>
    <n v="1"/>
    <n v="1"/>
    <s v="Electricity (CT)"/>
    <x v="0"/>
    <s v="Input"/>
    <s v="Electric power generation, transmission, and distribution (221100)"/>
    <s v="&lt;n.a.&gt;"/>
    <s v="&lt;n.a.&gt;"/>
    <s v="Connecticut, U.S."/>
    <s v="&lt;n.a.&gt;"/>
    <n v="8267.3779781304911"/>
    <s v="kWh"/>
    <n v="0.06"/>
    <s v="USD2012"/>
    <s v="Activity (energy)"/>
    <s v="Electricity use, average generation mix"/>
    <s v="&lt;n.a.&gt;"/>
    <s v="kWh"/>
    <n v="1"/>
    <n v="8267.3779781304911"/>
    <n v="0.06"/>
    <n v="1.0545931758530185"/>
    <n v="6.3275590551181107E-2"/>
    <n v="2.6533634722203766E-2"/>
    <n v="523.12322387603649"/>
    <n v="219.36358738210598"/>
    <n v="523.12322387603649"/>
    <n v="219.36358738210598"/>
  </r>
  <r>
    <n v="52"/>
    <x v="1"/>
    <x v="1"/>
    <s v="Coating"/>
    <x v="7"/>
    <s v="Surface area coated for single application"/>
    <n v="101325"/>
    <s v="sqft"/>
    <n v="1"/>
    <n v="1"/>
    <s v="Primer"/>
    <x v="1"/>
    <s v="Input"/>
    <s v="Paint and coating manufacturing (325510)"/>
    <s v="32551*"/>
    <s v="&lt;n.a.&gt;"/>
    <s v="United States"/>
    <s v="&lt;n.a.&gt;"/>
    <n v="702.26898347414851"/>
    <s v="gal"/>
    <n v="155.93333333333334"/>
    <s v="USD2013"/>
    <s v="Supply Chain"/>
    <s v="Paint and coating manufacturing (325510)"/>
    <s v="&lt;n.a.&gt;"/>
    <s v="L"/>
    <n v="3.78541178"/>
    <n v="2658.3772827716671"/>
    <n v="41.193228741242343"/>
    <n v="0.99316054715622748"/>
    <n v="40.911489595783884"/>
    <n v="9.6584534734584379E-2"/>
    <n v="108758.17454578129"/>
    <n v="10504.357687087004"/>
    <n v="108758.17454578129"/>
    <n v="10504.357687087004"/>
  </r>
  <r>
    <n v="53"/>
    <x v="1"/>
    <x v="1"/>
    <s v="Coating"/>
    <x v="7"/>
    <s v="Surface area coated for single application"/>
    <n v="101325"/>
    <s v="sqft"/>
    <n v="1"/>
    <n v="1"/>
    <s v="Paint"/>
    <x v="1"/>
    <s v="Input"/>
    <s v="Paint and coating manufacturing (325510)"/>
    <s v="32551*"/>
    <s v="&lt;n.a.&gt;"/>
    <s v="United States"/>
    <s v="&lt;n.a.&gt;"/>
    <n v="1404.537966948297"/>
    <s v="gal"/>
    <n v="206"/>
    <s v="USD2013"/>
    <s v="Supply Chain"/>
    <s v="Paint and coating manufacturing (325510)"/>
    <s v="&lt;n.a.&gt;"/>
    <s v="L"/>
    <n v="3.78541178"/>
    <n v="5316.7545655433341"/>
    <n v="54.419442843282958"/>
    <n v="0.99316054715622748"/>
    <n v="54.047243630171948"/>
    <n v="9.6584534734584379E-2"/>
    <n v="287355.92932574957"/>
    <n v="27754.138737151632"/>
    <n v="287355.92932574957"/>
    <n v="27754.138737151632"/>
  </r>
  <r>
    <n v="54"/>
    <x v="1"/>
    <x v="1"/>
    <s v="Coating"/>
    <x v="7"/>
    <s v="Surface area coated for single application"/>
    <n v="101325"/>
    <s v="sqft"/>
    <n v="1"/>
    <n v="1"/>
    <s v="Personal protection equipment"/>
    <x v="1"/>
    <s v="Input"/>
    <s v="Surgical appliance and supplies manufacturing (339113)"/>
    <n v="339113"/>
    <s v="&lt;n.a.&gt;"/>
    <s v="United States"/>
    <s v="&lt;n.a.&gt;"/>
    <n v="149.24"/>
    <s v="item"/>
    <n v="127.62"/>
    <s v="USD2013"/>
    <s v="Supply Chain"/>
    <s v="Surgical appliance and supplies manufacturing (339113)"/>
    <s v="&lt;n.a.&gt;"/>
    <s v="item"/>
    <n v="1"/>
    <n v="149.24"/>
    <n v="127.62"/>
    <n v="1.0034619188921861"/>
    <n v="128.06181008902078"/>
    <n v="4.1115999515912952E-2"/>
    <n v="19111.944537685464"/>
    <n v="785.80670235963066"/>
    <n v="19111.944537685464"/>
    <n v="785.80670235963066"/>
  </r>
  <r>
    <n v="55"/>
    <x v="1"/>
    <x v="1"/>
    <s v="Coating"/>
    <x v="7"/>
    <s v="Surface area coated for single application"/>
    <n v="101325"/>
    <s v="sqft"/>
    <n v="1"/>
    <n v="1"/>
    <s v="Air Filter"/>
    <x v="1"/>
    <s v="Input"/>
    <s v="Air purification and ventilation equipment manufacturing (33341A)"/>
    <n v="333412"/>
    <s v="&lt;n.a.&gt;"/>
    <s v="United States"/>
    <s v="&lt;n.a.&gt;"/>
    <n v="315"/>
    <s v="item"/>
    <n v="436.43117392200264"/>
    <s v="USD2013"/>
    <s v="Supply Chain"/>
    <s v="Air purification and ventilation equipment manufacturing (33341A)"/>
    <s v="&lt;n.a.&gt;"/>
    <s v="item"/>
    <n v="1"/>
    <n v="315"/>
    <n v="436.43117392200264"/>
    <n v="1.0271844660194174"/>
    <n v="448.29532233929973"/>
    <n v="7.8197923236532768E-2"/>
    <n v="141213.02653687942"/>
    <n v="11042.565409129362"/>
    <n v="141213.02653687942"/>
    <n v="11042.565409129362"/>
  </r>
  <r>
    <n v="56"/>
    <x v="1"/>
    <x v="2"/>
    <s v="Coating"/>
    <x v="7"/>
    <s v="Surface area coated for single application"/>
    <n v="101325"/>
    <s v="sqft"/>
    <n v="1"/>
    <n v="4"/>
    <s v="Primer"/>
    <x v="1"/>
    <s v="Input"/>
    <s v="Paint and coating manufacturing (325510)"/>
    <s v="32551*"/>
    <s v="&lt;n.a.&gt;"/>
    <s v="United States"/>
    <s v="&lt;n.a.&gt;"/>
    <n v="1621.1343854615018"/>
    <s v="gal"/>
    <n v="155.93333333333334"/>
    <s v="USD2013"/>
    <s v="Supply Chain"/>
    <s v="Paint and coating manufacturing (325510)"/>
    <s v="&lt;n.a.&gt;"/>
    <s v="L"/>
    <n v="3.78541178"/>
    <n v="6136.6611996890297"/>
    <n v="41.193228741242343"/>
    <n v="0.99316054715622748"/>
    <n v="40.911489595783884"/>
    <n v="9.6584534734584379E-2"/>
    <n v="251059.95082392838"/>
    <n v="24248.508540816758"/>
    <n v="937695.03540992853"/>
    <n v="90134.092367603589"/>
  </r>
  <r>
    <n v="57"/>
    <x v="1"/>
    <x v="2"/>
    <s v="Coating"/>
    <x v="7"/>
    <s v="Surface area coated for single application"/>
    <n v="101325"/>
    <s v="sqft"/>
    <n v="1"/>
    <n v="4"/>
    <s v="Paint"/>
    <x v="1"/>
    <s v="Input"/>
    <s v="Paint and coating manufacturing (325510)"/>
    <s v="32551*"/>
    <s v="&lt;n.a.&gt;"/>
    <s v="United States"/>
    <s v="&lt;n.a.&gt;"/>
    <n v="3242.2687709230036"/>
    <s v="gal"/>
    <n v="206"/>
    <s v="USD2013"/>
    <s v="Supply Chain"/>
    <s v="Paint and coating manufacturing (325510)"/>
    <s v="&lt;n.a.&gt;"/>
    <s v="L"/>
    <n v="3.78541178"/>
    <n v="12273.322399378059"/>
    <n v="54.419442843282958"/>
    <n v="0.99316054715622748"/>
    <n v="54.047243630171948"/>
    <n v="9.6584534734584379E-2"/>
    <n v="663339.24587083247"/>
    <n v="64068.312433624429"/>
    <n v="2477535.407795364"/>
    <n v="238148.2218177811"/>
  </r>
  <r>
    <n v="58"/>
    <x v="1"/>
    <x v="2"/>
    <s v="Coating"/>
    <x v="7"/>
    <s v="Surface area coated for single application"/>
    <n v="101325"/>
    <s v="sqft"/>
    <n v="1"/>
    <n v="4"/>
    <s v="Air Filter"/>
    <x v="1"/>
    <s v="Input"/>
    <s v="Air purification and ventilation equipment manufacturing (33341A)"/>
    <n v="333412"/>
    <s v="&lt;n.a.&gt;"/>
    <s v="United States"/>
    <s v="&lt;n.a.&gt;"/>
    <n v="315"/>
    <s v="item"/>
    <n v="436.43117392200264"/>
    <s v="USD2013"/>
    <s v="Supply Chain"/>
    <s v="Air purification and ventilation equipment manufacturing (33341A)"/>
    <s v="&lt;n.a.&gt;"/>
    <s v="item"/>
    <n v="1"/>
    <n v="315"/>
    <n v="436.43117392200264"/>
    <n v="1.0271844660194174"/>
    <n v="448.29532233929973"/>
    <n v="7.8197923236532768E-2"/>
    <n v="141213.02653687942"/>
    <n v="11042.565409129362"/>
    <n v="527422.84655232215"/>
    <n v="41046.302245203784"/>
  </r>
  <r>
    <n v="59"/>
    <x v="1"/>
    <x v="2"/>
    <s v="Coating"/>
    <x v="8"/>
    <s v="Surface area coated for single application"/>
    <n v="101325"/>
    <s v="sqft"/>
    <n v="1"/>
    <n v="4"/>
    <s v="Stripping agent"/>
    <x v="1"/>
    <s v="Input"/>
    <s v="Other basic inorganic chemical manufacturing (325180)"/>
    <s v="32518*"/>
    <s v="&lt;n.a.&gt;"/>
    <s v="United States"/>
    <s v="&lt;n.a.&gt;"/>
    <n v="4819.5887135341936"/>
    <s v="gal"/>
    <n v="53"/>
    <s v="USD2013"/>
    <s v="Supply Chain"/>
    <s v="Other basic inorganic chemical manufacturing (325180)"/>
    <s v="&lt;n.a.&gt;"/>
    <s v="L"/>
    <n v="3.78541178"/>
    <n v="18244.127890967382"/>
    <n v="14.001118789776683"/>
    <n v="0.96157950907150458"/>
    <n v="13.463188932325281"/>
    <n v="0.24684587578679146"/>
    <n v="245624.14070159901"/>
    <n v="60631.306125864299"/>
    <n v="917392.58514491597"/>
    <n v="225372.53116075677"/>
  </r>
  <r>
    <n v="60"/>
    <x v="1"/>
    <x v="2"/>
    <s v="Coating"/>
    <x v="7"/>
    <s v="Surface area coated for single application"/>
    <n v="101325"/>
    <s v="sqft"/>
    <n v="1"/>
    <n v="4"/>
    <s v="Personal protection equipment"/>
    <x v="1"/>
    <s v="Input"/>
    <s v="Surgical appliance and supplies manufacturing (339113)"/>
    <n v="339113"/>
    <s v="&lt;n.a.&gt;"/>
    <s v="United States"/>
    <s v="&lt;n.a.&gt;"/>
    <n v="547.68053562888565"/>
    <s v="item"/>
    <n v="127.62"/>
    <s v="USD2013"/>
    <s v="Supply Chain"/>
    <s v="Surgical appliance and supplies manufacturing (339113)"/>
    <s v="&lt;n.a.&gt;"/>
    <s v="item"/>
    <n v="1"/>
    <n v="547.68053562888565"/>
    <n v="127.62"/>
    <n v="1.0034619188921861"/>
    <n v="128.06181008902078"/>
    <n v="4.1115999515912952E-2"/>
    <n v="70136.960743159536"/>
    <n v="2883.7512439633533"/>
    <n v="261957.67055544854"/>
    <n v="10719.187143038598"/>
  </r>
  <r>
    <n v="61"/>
    <x v="1"/>
    <x v="2"/>
    <s v="Coating"/>
    <x v="8"/>
    <s v="Surface area coated for single application"/>
    <n v="101325"/>
    <s v="sqft"/>
    <n v="1"/>
    <n v="4"/>
    <s v="Personal protection equipment"/>
    <x v="1"/>
    <s v="Input"/>
    <s v="Surgical appliance and supplies manufacturing (339113)"/>
    <n v="339113"/>
    <s v="&lt;n.a.&gt;"/>
    <s v="United States"/>
    <s v="&lt;n.a.&gt;"/>
    <n v="547.68053562888565"/>
    <s v="item"/>
    <n v="127.62"/>
    <s v="USD2013"/>
    <s v="Supply Chain"/>
    <s v="Surgical appliance and supplies manufacturing (339113)"/>
    <s v="&lt;n.a.&gt;"/>
    <s v="item"/>
    <n v="1"/>
    <n v="547.68053562888565"/>
    <n v="127.62"/>
    <n v="1.0034619188921861"/>
    <n v="128.06181008902078"/>
    <n v="4.1115999515912952E-2"/>
    <n v="70136.960743159536"/>
    <n v="2883.7512439633533"/>
    <n v="261957.67055544854"/>
    <n v="10719.187143038598"/>
  </r>
  <r>
    <n v="62"/>
    <x v="1"/>
    <x v="1"/>
    <s v="Coating"/>
    <x v="4"/>
    <s v="Surface area coated for single application"/>
    <n v="101325"/>
    <s v="sqft"/>
    <n v="1"/>
    <n v="1"/>
    <s v="Air Filter Hazardous Waste"/>
    <x v="4"/>
    <s v="Output"/>
    <s v="Waste management and remediation services (562000)"/>
    <s v="562***"/>
    <s v="&lt;n.a.&gt;"/>
    <s v="United States"/>
    <s v="&lt;n.a.&gt;"/>
    <n v="15424.83660130719"/>
    <s v="lbs"/>
    <n v="1.18"/>
    <s v="USD2013"/>
    <s v="Supply Chain"/>
    <s v="Waste management and remediation services (562000)"/>
    <s v="&lt;n.a.&gt;"/>
    <s v="kg"/>
    <n v="0.45359237000000002"/>
    <n v="6996.588190849674"/>
    <n v="2.6014546937815552"/>
    <n v="1.019882179675994"/>
    <n v="2.653177283422278"/>
    <n v="0.16269855098550873"/>
    <n v="18563.188849422928"/>
    <n v="3020.2039274714634"/>
    <n v="18563.188849422928"/>
    <n v="3020.2039274714634"/>
  </r>
  <r>
    <n v="63"/>
    <x v="1"/>
    <x v="1"/>
    <s v="Coating"/>
    <x v="4"/>
    <s v="Surface area coated for single application"/>
    <n v="101325"/>
    <s v="sqft"/>
    <n v="1"/>
    <n v="1"/>
    <s v="Personal protection equipment Hazardous Waste"/>
    <x v="4"/>
    <s v="Output"/>
    <s v="Waste management and remediation services (562000)"/>
    <s v="562***"/>
    <s v="&lt;n.a.&gt;"/>
    <s v="United States"/>
    <s v="&lt;n.a.&gt;"/>
    <n v="1316.7543440140284"/>
    <s v="lbs"/>
    <n v="1.18"/>
    <s v="USD2013"/>
    <s v="Supply Chain"/>
    <s v="Waste management and remediation services (562000)"/>
    <s v="&lt;n.a.&gt;"/>
    <s v="kg"/>
    <n v="0.45359237000000002"/>
    <n v="597.2697236091185"/>
    <n v="2.6014546937815552"/>
    <n v="1.019882179675994"/>
    <n v="2.653177283422278"/>
    <n v="0.16269855098550873"/>
    <n v="1584.6624627556159"/>
    <n v="257.8222864914664"/>
    <n v="1584.6624627556159"/>
    <n v="257.8222864914664"/>
  </r>
  <r>
    <n v="64"/>
    <x v="1"/>
    <x v="2"/>
    <s v="Coating"/>
    <x v="4"/>
    <s v="Surface area coated for single application"/>
    <n v="101325"/>
    <s v="sqft"/>
    <n v="1"/>
    <n v="4"/>
    <s v="Air Filter Hazardous Waste"/>
    <x v="4"/>
    <s v="Output"/>
    <s v="Waste management and remediation services (562000)"/>
    <s v="562***"/>
    <s v="&lt;n.a.&gt;"/>
    <s v="United States"/>
    <s v="&lt;n.a.&gt;"/>
    <n v="15424.83660130719"/>
    <s v="lbs"/>
    <n v="1.18"/>
    <s v="USD2013"/>
    <s v="Supply Chain"/>
    <s v="Waste management and remediation services (562000)"/>
    <s v="&lt;n.a.&gt;"/>
    <s v="kg"/>
    <n v="0.45359237000000002"/>
    <n v="6996.588190849674"/>
    <n v="2.6014546937815552"/>
    <n v="1.019882179675994"/>
    <n v="2.653177283422278"/>
    <n v="0.16269855098550873"/>
    <n v="18563.188849422928"/>
    <n v="3020.2039274714634"/>
    <n v="69332.484007727326"/>
    <n v="11226.395194965782"/>
  </r>
  <r>
    <n v="65"/>
    <x v="1"/>
    <x v="2"/>
    <s v="Coating"/>
    <x v="4"/>
    <s v="Surface area coated for single application"/>
    <n v="101325"/>
    <s v="sqft"/>
    <n v="1"/>
    <n v="4"/>
    <s v="Personal protection equipment Hazardous Waste"/>
    <x v="4"/>
    <s v="Output"/>
    <s v="Waste management and remediation services (562000)"/>
    <s v="562***"/>
    <s v="&lt;n.a.&gt;"/>
    <s v="United States"/>
    <s v="&lt;n.a.&gt;"/>
    <n v="1316.7543440140284"/>
    <s v="lbs"/>
    <n v="1.18"/>
    <s v="USD2013"/>
    <s v="Supply Chain"/>
    <s v="Waste management and remediation services (562000)"/>
    <s v="&lt;n.a.&gt;"/>
    <s v="kg"/>
    <n v="0.45359237000000002"/>
    <n v="597.2697236091185"/>
    <n v="2.6014546937815552"/>
    <n v="1.019882179675994"/>
    <n v="2.653177283422278"/>
    <n v="0.16269855098550873"/>
    <n v="1584.6624627556159"/>
    <n v="257.8222864914664"/>
    <n v="5918.6266835864799"/>
    <n v="958.35080932634742"/>
  </r>
  <r>
    <n v="66"/>
    <x v="1"/>
    <x v="2"/>
    <s v="Coating"/>
    <x v="4"/>
    <s v="Surface area coated for single application"/>
    <n v="101325"/>
    <s v="sqft"/>
    <n v="1"/>
    <n v="4"/>
    <s v="Hazardous Wastewater"/>
    <x v="4"/>
    <s v="Output"/>
    <s v="Waste management and remediation services (562000)"/>
    <s v="562***"/>
    <s v="&lt;n.a.&gt;"/>
    <s v="United States"/>
    <s v="&lt;n.a.&gt;"/>
    <n v="198771.25394548062"/>
    <s v="gal"/>
    <n v="3.17"/>
    <s v="USD2013"/>
    <s v="Supply Chain"/>
    <s v="Waste management and remediation services (562000)"/>
    <s v="&lt;n.a.&gt;"/>
    <s v="L"/>
    <n v="3.78541178"/>
    <n v="752431.04621059389"/>
    <n v="0.83742540686022804"/>
    <n v="1.019882179675994"/>
    <n v="0.85407524926466549"/>
    <n v="0.16269855098550873"/>
    <n v="642632.733346786"/>
    <n v="104555.41453137889"/>
    <n v="2400197.7283656853"/>
    <n v="388642.76435976464"/>
  </r>
  <r>
    <n v="67"/>
    <x v="1"/>
    <x v="1"/>
    <s v="Exterior facing"/>
    <x v="1"/>
    <s v="Superstructure"/>
    <n v="1"/>
    <s v="item"/>
    <n v="1"/>
    <n v="1"/>
    <s v="Water (procured)"/>
    <x v="3"/>
    <s v="Input"/>
    <s v="Water, sewage and other systems (221300)"/>
    <s v="2213**"/>
    <s v="&lt;n.a.&gt;"/>
    <s v="United States"/>
    <s v="&lt;n.a.&gt;"/>
    <n v="55626.757498236242"/>
    <s v="gal"/>
    <n v="2.5299999999999997E-3"/>
    <s v="USD2013"/>
    <s v="Supply Chain"/>
    <s v="Water, sewage and other systems (221300)"/>
    <s v="&lt;n.a.&gt;"/>
    <s v="M3"/>
    <n v="3.7854120000000002E-3"/>
    <n v="210.57019535491347"/>
    <n v="0.66835525432898701"/>
    <n v="1.0303475281448851"/>
    <n v="0.68863818422051781"/>
    <n v="0.15371370045932792"/>
    <n v="145.00667698016733"/>
    <n v="22.289512909931961"/>
    <n v="145.00667698016733"/>
    <n v="22.289512909931961"/>
  </r>
  <r>
    <n v="68"/>
    <x v="1"/>
    <x v="1"/>
    <s v="Exterior facing"/>
    <x v="1"/>
    <s v="Superstructure"/>
    <n v="1"/>
    <s v="item"/>
    <n v="1"/>
    <n v="1"/>
    <s v="Water consumed by system and not returned"/>
    <x v="3"/>
    <s v="Input"/>
    <s v="&lt;n.a.&gt;"/>
    <s v="&lt;n.a.&gt;"/>
    <s v="&lt;n.a.&gt;"/>
    <s v="United States"/>
    <s v="resource"/>
    <n v="55626.757498236242"/>
    <s v="gal"/>
    <n v="0"/>
    <s v="&lt;n.a.&gt;"/>
    <s v="Natural Resource"/>
    <s v="Fresh water"/>
    <s v="withdrawn from unspecified source of unspecified quality"/>
    <s v="M3"/>
    <n v="3.7854120000000002E-3"/>
    <n v="210.57019535491347"/>
    <n v="0"/>
    <n v="1"/>
    <n v="0"/>
    <n v="1.3387817999999999E-2"/>
    <n v="0"/>
    <n v="2.8190754516360266"/>
    <n v="0"/>
    <n v="2.8190754516360266"/>
  </r>
  <r>
    <n v="69"/>
    <x v="1"/>
    <x v="2"/>
    <s v="Coating"/>
    <x v="8"/>
    <s v="Surface area coated for single application"/>
    <n v="101325"/>
    <s v="sqft"/>
    <n v="1"/>
    <n v="4"/>
    <s v="Water (procured)"/>
    <x v="3"/>
    <s v="Input"/>
    <s v="Water, sewage and other systems (221300)"/>
    <s v="2213**"/>
    <s v="&lt;n.a.&gt;"/>
    <s v="United States"/>
    <s v="&lt;n.a.&gt;"/>
    <n v="198771253.94548064"/>
    <s v="gal"/>
    <n v="2.5299999999999997E-3"/>
    <s v="USD2013"/>
    <s v="Supply Chain"/>
    <s v="Water, sewage and other systems (221300)"/>
    <s v="&lt;n.a.&gt;"/>
    <s v="M3"/>
    <n v="3.7854120000000002E-3"/>
    <n v="752431.08994026983"/>
    <n v="0.66835525432898701"/>
    <n v="1.0303475281448851"/>
    <n v="0.68863818422051781"/>
    <n v="0.15371370045932792"/>
    <n v="518152.77952753252"/>
    <n v="79647.181144463306"/>
    <n v="1935271.9832545854"/>
    <n v="296056.40982043277"/>
  </r>
  <r>
    <n v="70"/>
    <x v="1"/>
    <x v="2"/>
    <s v="Coating"/>
    <x v="8"/>
    <s v="Surface area coated for single application"/>
    <n v="101325"/>
    <s v="sqft"/>
    <n v="1"/>
    <n v="4"/>
    <s v="Water consumed by system and not returned"/>
    <x v="3"/>
    <s v="Input"/>
    <s v="&lt;n.a.&gt;"/>
    <s v="&lt;n.a.&gt;"/>
    <s v="&lt;n.a.&gt;"/>
    <s v="United States"/>
    <s v="resource"/>
    <n v="198771253.94548064"/>
    <s v="gal"/>
    <n v="0"/>
    <s v="&lt;n.a.&gt;"/>
    <s v="Natural Resource"/>
    <s v="Fresh water"/>
    <s v="withdrawn from unspecified source of unspecified quality"/>
    <s v="M3"/>
    <n v="3.7854120000000002E-3"/>
    <n v="752431.08994026983"/>
    <n v="0"/>
    <n v="1"/>
    <n v="0"/>
    <n v="1.3387817999999999E-2"/>
    <n v="0"/>
    <n v="10073.410489661963"/>
    <n v="0"/>
    <n v="37443.858041975705"/>
  </r>
  <r>
    <n v="71"/>
    <x v="1"/>
    <x v="1"/>
    <s v="Exterior facing"/>
    <x v="4"/>
    <s v="Superstructure"/>
    <n v="1"/>
    <s v="item"/>
    <n v="1"/>
    <n v="1"/>
    <s v="Hazardous Wastewater"/>
    <x v="4"/>
    <s v="Output"/>
    <s v="Waste management and remediation services (562000)"/>
    <s v="562***"/>
    <s v="&lt;n.a.&gt;"/>
    <s v="United States"/>
    <s v="&lt;n.a.&gt;"/>
    <n v="55626.757498236242"/>
    <s v="gal"/>
    <n v="3.17"/>
    <s v="USD2013"/>
    <s v="Supply Chain"/>
    <s v="Waste management and remediation services (562000)"/>
    <s v="&lt;n.a.&gt;"/>
    <s v="L"/>
    <n v="3.78541178"/>
    <n v="210570.18311702681"/>
    <n v="0.83742540686022804"/>
    <n v="1.019882179675994"/>
    <n v="0.85407524926466549"/>
    <n v="0.16269855098550873"/>
    <n v="179842.78163338095"/>
    <n v="29260.159976954343"/>
    <n v="179842.78163338095"/>
    <n v="29260.159976954343"/>
  </r>
  <r>
    <n v="72"/>
    <x v="1"/>
    <x v="2"/>
    <s v="Exterior facing"/>
    <x v="5"/>
    <s v="Superstructure"/>
    <n v="1"/>
    <s v="item"/>
    <n v="52"/>
    <n v="1300"/>
    <s v="Water (procured)"/>
    <x v="3"/>
    <s v="Input"/>
    <s v="Water, sewage and other systems (221300)"/>
    <s v="2213**"/>
    <s v="&lt;n.a.&gt;"/>
    <s v="United States"/>
    <s v="&lt;n.a.&gt;"/>
    <n v="22306.027471875001"/>
    <s v="gal"/>
    <n v="3.6700000000000001E-3"/>
    <s v="USD2013"/>
    <s v="Supply Chain"/>
    <s v="Water, sewage and other systems (221300)"/>
    <s v="&lt;n.a.&gt;"/>
    <s v="L"/>
    <n v="3.78541178"/>
    <n v="84437.499157039245"/>
    <n v="9.6951143317887596E-4"/>
    <n v="1.0303475281448851"/>
    <n v="9.9893370868405981E-4"/>
    <n v="0.15371370045932792"/>
    <n v="4386.0681376173161"/>
    <n v="674.19876389991043"/>
    <n v="78105.547536233425"/>
    <n v="11739.922649066215"/>
  </r>
  <r>
    <n v="73"/>
    <x v="1"/>
    <x v="2"/>
    <s v="Exterior facing"/>
    <x v="5"/>
    <s v="Superstructure"/>
    <n v="1"/>
    <s v="item"/>
    <n v="52"/>
    <n v="1300"/>
    <s v="Water consumed by system and not returned"/>
    <x v="3"/>
    <s v="Input"/>
    <s v="&lt;n.a.&gt;"/>
    <s v="&lt;n.a.&gt;"/>
    <s v="&lt;n.a.&gt;"/>
    <s v="United States"/>
    <s v="resource"/>
    <n v="22306.027471875001"/>
    <s v="gal"/>
    <n v="0"/>
    <s v="&lt;n.a.&gt;"/>
    <s v="Natural Resource"/>
    <s v="Fresh water"/>
    <s v="withdrawn from unspecified source of unspecified quality"/>
    <s v="L"/>
    <n v="3.78541178"/>
    <n v="84437.499157039245"/>
    <n v="0"/>
    <n v="1"/>
    <n v="0"/>
    <n v="1.3387817999999999E-2"/>
    <n v="0"/>
    <n v="58782.561296658925"/>
    <n v="0"/>
    <n v="1023589.4215303247"/>
  </r>
  <r>
    <n v="74"/>
    <x v="1"/>
    <x v="2"/>
    <s v="Exterior facing"/>
    <x v="5"/>
    <s v="Superstructure"/>
    <n v="1"/>
    <s v="item"/>
    <n v="52"/>
    <n v="1300"/>
    <s v="Nontoxic Cleaning Agent"/>
    <x v="1"/>
    <s v="Input"/>
    <s v="Soap and cleaning compound manufacturing (325610)"/>
    <s v="32561*"/>
    <s v="&lt;n.a.&gt;"/>
    <s v="United States"/>
    <s v="&lt;n.a.&gt;"/>
    <n v="28145.833333333332"/>
    <s v="gal"/>
    <n v="8.513272727272728"/>
    <s v="USD2013"/>
    <s v="Supply Chain"/>
    <s v="Soap and cleaning compound manufacturing (325610)"/>
    <s v="&lt;n.a.&gt;"/>
    <s v="L"/>
    <n v="3.78541178"/>
    <n v="106543.56905791667"/>
    <n v="2.2489687310247466"/>
    <n v="0.98865570051049334"/>
    <n v="2.2234557561974659"/>
    <n v="5.3727791660547294E-2"/>
    <n v="12318535.419197645"/>
    <n v="661847.70456572378"/>
    <n v="219364114.64040595"/>
    <n v="11524851.828736287"/>
  </r>
  <r>
    <n v="75"/>
    <x v="1"/>
    <x v="2"/>
    <s v="Coating"/>
    <x v="4"/>
    <s v="Surface area coated for single application"/>
    <n v="101325"/>
    <s v="sqft"/>
    <n v="1"/>
    <n v="4"/>
    <s v="Hazardous Wastewater Permit"/>
    <x v="4"/>
    <s v="Input"/>
    <s v="Office administrative services (561100)"/>
    <s v="5611**"/>
    <s v="&lt;n.a.&gt;"/>
    <s v="United States"/>
    <s v="&lt;n.a.&gt;"/>
    <n v="3762155.2686115098"/>
    <s v="gal"/>
    <n v="1"/>
    <s v="USD2013"/>
    <s v="Supply Chain"/>
    <s v="Office administrative services (561100)"/>
    <s v="&lt;n.a.&gt;"/>
    <s v="L"/>
    <n v="3.78541178"/>
    <n v="14241306.871991074"/>
    <n v="0.26417205263729593"/>
    <n v="1.0073260073260073"/>
    <n v="0.26610737903024312"/>
    <n v="1.224767321761288E-2"/>
    <n v="3789716.8456709348"/>
    <n v="46415.213513060269"/>
    <n v="14154382.887962865"/>
    <n v="172529.9160154986"/>
  </r>
  <r>
    <n v="76"/>
    <x v="1"/>
    <x v="1"/>
    <s v="Exterior facing"/>
    <x v="4"/>
    <s v="Superstructure"/>
    <n v="1"/>
    <s v="item"/>
    <n v="1"/>
    <n v="1"/>
    <s v="Hazardous Wastewater Permit"/>
    <x v="4"/>
    <s v="Input"/>
    <s v="Office administrative services (561100)"/>
    <s v="5611**"/>
    <s v="&lt;n.a.&gt;"/>
    <s v="United States"/>
    <s v="&lt;n.a.&gt;"/>
    <n v="210570.18521920181"/>
    <s v="gal"/>
    <n v="1"/>
    <s v="USD2013"/>
    <s v="Supply Chain"/>
    <s v="Office administrative services (561100)"/>
    <s v="&lt;n.a.&gt;"/>
    <s v="L"/>
    <n v="3.78541178"/>
    <n v="797094.85964554839"/>
    <n v="0.26417205263729593"/>
    <n v="1.0073260073260073"/>
    <n v="0.26610737903024312"/>
    <n v="1.224767321761288E-2"/>
    <n v="212112.8239387564"/>
    <n v="2597.888552866943"/>
    <n v="212112.8239387564"/>
    <n v="2597.888552866943"/>
  </r>
  <r>
    <n v="77"/>
    <x v="1"/>
    <x v="3"/>
    <s v="Exterior facing"/>
    <x v="6"/>
    <s v="Superstructure"/>
    <n v="1"/>
    <s v="item"/>
    <n v="1"/>
    <n v="1"/>
    <s v="Landfilled solid waste"/>
    <x v="1"/>
    <s v="Output"/>
    <s v="Waste management and remediation services (562000)"/>
    <s v="562***"/>
    <s v="&lt;n.a.&gt;"/>
    <s v="United States"/>
    <s v="&lt;n.a.&gt;"/>
    <n v="2030400"/>
    <s v="kg"/>
    <n v="5.3999999999999999E-2"/>
    <s v="USD2013"/>
    <s v="Release"/>
    <s v="Waste management and remediation services (562000)"/>
    <s v="&lt;n.a.&gt;"/>
    <s v="kg"/>
    <n v="1"/>
    <n v="2030400"/>
    <n v="5.3999999999999999E-2"/>
    <n v="1.0034619188921861"/>
    <n v="5.4186943620178049E-2"/>
    <n v="0.16269855098550873"/>
    <n v="110021.17032640951"/>
    <n v="330343.13792097691"/>
    <n v="107024.48475331665"/>
    <n v="320721.49312716204"/>
  </r>
  <r>
    <n v="78"/>
    <x v="1"/>
    <x v="1"/>
    <s v="Exterior facing"/>
    <x v="1"/>
    <s v="Superstructure"/>
    <n v="1"/>
    <s v="item"/>
    <n v="1"/>
    <n v="1"/>
    <s v="Chromium VI"/>
    <x v="1"/>
    <s v="Output"/>
    <s v="&lt;n.a.&gt;"/>
    <s v="&lt;n.a.&gt;"/>
    <s v="018540-29-9"/>
    <s v="Global / Unspecified"/>
    <s v="water"/>
    <n v="3.2886618518573689"/>
    <s v="kg"/>
    <n v="0"/>
    <s v="&lt;n.a.&gt;"/>
    <s v="Release"/>
    <s v="Chromium VI"/>
    <s v="released to unspecified waterbody of unspecified quality"/>
    <s v="kg"/>
    <n v="1"/>
    <n v="3.2886618518573689"/>
    <n v="0"/>
    <n v="1"/>
    <n v="0"/>
    <n v="20830.095240439998"/>
    <n v="0"/>
    <n v="68503.139587790763"/>
    <n v="0"/>
    <n v="68503.139587790763"/>
  </r>
  <r>
    <n v="79"/>
    <x v="1"/>
    <x v="1"/>
    <s v="Exterior facing"/>
    <x v="1"/>
    <s v="Superstructure"/>
    <n v="1"/>
    <s v="item"/>
    <n v="1"/>
    <n v="1"/>
    <s v="Arsenic"/>
    <x v="1"/>
    <s v="Output"/>
    <s v="&lt;n.a.&gt;"/>
    <s v="&lt;n.a.&gt;"/>
    <s v="007440-38-2"/>
    <s v="Global / Unspecified"/>
    <s v="air"/>
    <n v="0.15456553226895089"/>
    <s v="kg"/>
    <n v="0"/>
    <s v="&lt;n.a.&gt;"/>
    <s v="Release"/>
    <s v="Arsenic"/>
    <s v="emitted to air, unspecified subcompartment, unspecified time of day"/>
    <s v="kg"/>
    <n v="1"/>
    <n v="0.15456553226895089"/>
    <n v="0"/>
    <n v="1"/>
    <n v="0"/>
    <n v="8376.0912495220018"/>
    <n v="0"/>
    <n v="1294.6550023156701"/>
    <n v="0"/>
    <n v="1294.6550023156701"/>
  </r>
  <r>
    <n v="80"/>
    <x v="1"/>
    <x v="1"/>
    <s v="Exterior facing"/>
    <x v="1"/>
    <s v="Superstructure"/>
    <n v="1"/>
    <s v="item"/>
    <n v="1"/>
    <n v="1"/>
    <s v="Zinc, ion"/>
    <x v="1"/>
    <s v="Output"/>
    <s v="&lt;n.a.&gt;"/>
    <s v="&lt;n.a.&gt;"/>
    <s v="023713-49-7"/>
    <s v="Global / Unspecified"/>
    <s v="air"/>
    <n v="102.80645665954931"/>
    <s v="kg"/>
    <n v="0"/>
    <s v="&lt;n.a.&gt;"/>
    <s v="Release"/>
    <s v="Zinc, ion"/>
    <s v="emitted to air, unspecified subcompartment, unspecified time of day"/>
    <s v="kg"/>
    <n v="1"/>
    <n v="102.80645665954931"/>
    <n v="0"/>
    <n v="1"/>
    <n v="0"/>
    <n v="7163.5852613750003"/>
    <n v="0"/>
    <n v="736462.81770053518"/>
    <n v="0"/>
    <n v="736462.81770053518"/>
  </r>
  <r>
    <n v="81"/>
    <x v="1"/>
    <x v="1"/>
    <s v="Exterior facing"/>
    <x v="1"/>
    <s v="Superstructure"/>
    <n v="1"/>
    <s v="item"/>
    <n v="1"/>
    <n v="1"/>
    <s v="Cadmium"/>
    <x v="1"/>
    <s v="Output"/>
    <s v="&lt;n.a.&gt;"/>
    <s v="&lt;n.a.&gt;"/>
    <s v="007440-43-9"/>
    <s v="Global / Unspecified"/>
    <s v="air"/>
    <n v="4.9772961658301071E-2"/>
    <s v="kg"/>
    <n v="0"/>
    <s v="&lt;n.a.&gt;"/>
    <s v="Release"/>
    <s v="Cadmium"/>
    <s v="emitted to air, unspecified subcompartment, unspecified time of day"/>
    <s v="kg"/>
    <n v="1"/>
    <n v="4.9772961658301071E-2"/>
    <n v="0"/>
    <n v="1"/>
    <n v="0"/>
    <n v="21344.422037805001"/>
    <n v="0"/>
    <n v="1062.3750997062648"/>
    <n v="0"/>
    <n v="1062.3750997062648"/>
  </r>
  <r>
    <n v="82"/>
    <x v="1"/>
    <x v="1"/>
    <s v="Exterior facing"/>
    <x v="1"/>
    <s v="Superstructure"/>
    <n v="1"/>
    <s v="item"/>
    <n v="1"/>
    <n v="1"/>
    <s v="Arsenic, ion"/>
    <x v="1"/>
    <s v="Output"/>
    <s v="&lt;n.a.&gt;"/>
    <s v="&lt;n.a.&gt;"/>
    <s v="017428-41-0"/>
    <s v="Global / Unspecified"/>
    <s v="water"/>
    <n v="1.1822175278010276"/>
    <s v="kg"/>
    <n v="0"/>
    <s v="&lt;n.a.&gt;"/>
    <s v="Release"/>
    <s v="Arsenic, ion"/>
    <s v="released to unspecified waterbody of unspecified quality"/>
    <s v="kg"/>
    <n v="1"/>
    <n v="1.1822175278010276"/>
    <n v="0"/>
    <n v="1"/>
    <n v="0"/>
    <n v="13274.015530660003"/>
    <n v="0"/>
    <n v="15692.773824649314"/>
    <n v="0"/>
    <n v="15692.773824649314"/>
  </r>
  <r>
    <n v="83"/>
    <x v="1"/>
    <x v="1"/>
    <s v="Exterior facing"/>
    <x v="1"/>
    <s v="Superstructure"/>
    <n v="1"/>
    <s v="item"/>
    <n v="1"/>
    <n v="1"/>
    <s v="Particulates, &lt; 2.5 um"/>
    <x v="1"/>
    <s v="Output"/>
    <s v="&lt;n.a.&gt;"/>
    <s v="&lt;n.a.&gt;"/>
    <s v="&lt;n.a.&gt;"/>
    <s v="Global / Unspecified"/>
    <s v="air"/>
    <n v="171.14595104146451"/>
    <s v="kg"/>
    <n v="0"/>
    <s v="&lt;n.a.&gt;"/>
    <s v="Release"/>
    <s v="Particulates, &lt; 2.5 um"/>
    <s v="emitted to air, unspecified subcompartment, unspecified time of day"/>
    <s v="kg"/>
    <n v="1"/>
    <n v="171.14595104146451"/>
    <n v="0"/>
    <n v="1"/>
    <n v="0"/>
    <n v="141.3287613"/>
    <n v="0"/>
    <n v="24187.845262200623"/>
    <n v="0"/>
    <n v="24187.845262200623"/>
  </r>
  <r>
    <n v="84"/>
    <x v="1"/>
    <x v="1"/>
    <s v="Exterior facing"/>
    <x v="1"/>
    <s v="Superstructure"/>
    <n v="1"/>
    <s v="item"/>
    <n v="1"/>
    <n v="1"/>
    <s v="Sulfur dioxide"/>
    <x v="1"/>
    <s v="Output"/>
    <s v="&lt;n.a.&gt;"/>
    <s v="&lt;n.a.&gt;"/>
    <s v="007446-09-5"/>
    <s v="Global / Unspecified"/>
    <s v="air"/>
    <n v="605.81452123485428"/>
    <s v="kg"/>
    <n v="0"/>
    <s v="&lt;n.a.&gt;"/>
    <s v="Release"/>
    <s v="Sulfur dioxide"/>
    <s v="emitted to air, unspecified subcompartment, unspecified time of day"/>
    <s v="kg"/>
    <n v="1"/>
    <n v="605.81452123485428"/>
    <n v="0"/>
    <n v="1"/>
    <n v="0"/>
    <n v="5.3747719079999996"/>
    <n v="0"/>
    <n v="3256.114870191564"/>
    <n v="0"/>
    <n v="3256.114870191564"/>
  </r>
  <r>
    <n v="85"/>
    <x v="1"/>
    <x v="1"/>
    <s v="Exterior facing"/>
    <x v="1"/>
    <s v="Superstructure"/>
    <n v="1"/>
    <s v="item"/>
    <n v="1"/>
    <n v="1"/>
    <s v="Methane"/>
    <x v="1"/>
    <s v="Output"/>
    <s v="&lt;n.a.&gt;"/>
    <s v="&lt;n.a.&gt;"/>
    <s v="000074-82-8"/>
    <s v="Global / Unspecified"/>
    <s v="air"/>
    <n v="487.73767862486721"/>
    <s v="kg"/>
    <n v="0"/>
    <s v="&lt;n.a.&gt;"/>
    <s v="Release"/>
    <s v="Methane"/>
    <s v="emitted to air, unspecified subcompartment, unspecified time of day"/>
    <s v="kg"/>
    <n v="1"/>
    <n v="487.73767862486721"/>
    <n v="0"/>
    <n v="1"/>
    <n v="0"/>
    <n v="1.0864403118999999"/>
    <n v="0"/>
    <n v="529.89787569058262"/>
    <n v="0"/>
    <n v="529.89787569058262"/>
  </r>
  <r>
    <n v="86"/>
    <x v="1"/>
    <x v="1"/>
    <s v="Exterior facing"/>
    <x v="1"/>
    <s v="Superstructure"/>
    <n v="1"/>
    <s v="item"/>
    <n v="1"/>
    <n v="1"/>
    <s v="Vanadium, ion"/>
    <x v="1"/>
    <s v="Output"/>
    <s v="&lt;n.a.&gt;"/>
    <s v="&lt;n.a.&gt;"/>
    <s v="022541-77-1"/>
    <s v="Global / Unspecified"/>
    <s v="water"/>
    <n v="1.0484644525227345"/>
    <s v="kg"/>
    <n v="0"/>
    <s v="&lt;n.a.&gt;"/>
    <s v="Release"/>
    <s v="Vanadium, ion"/>
    <s v="released to unspecified waterbody of unspecified quality"/>
    <s v="kg"/>
    <n v="1"/>
    <n v="1.0484644525227345"/>
    <n v="0"/>
    <n v="1"/>
    <n v="0"/>
    <n v="164.96508362"/>
    <n v="0"/>
    <n v="172.9600260830104"/>
    <n v="0"/>
    <n v="172.9600260830104"/>
  </r>
  <r>
    <n v="87"/>
    <x v="1"/>
    <x v="1"/>
    <s v="Exterior facing"/>
    <x v="1"/>
    <s v="Superstructure"/>
    <n v="1"/>
    <s v="item"/>
    <n v="1"/>
    <n v="1"/>
    <s v="Mercury"/>
    <x v="1"/>
    <s v="Output"/>
    <s v="&lt;n.a.&gt;"/>
    <s v="&lt;n.a.&gt;"/>
    <s v="007439-97-6"/>
    <s v="Global / Unspecified"/>
    <s v="air"/>
    <n v="1.3748128685964261E-2"/>
    <s v="kg"/>
    <n v="0"/>
    <s v="&lt;n.a.&gt;"/>
    <s v="Release"/>
    <s v="Mercury"/>
    <s v="emitted to air, unspecified subcompartment, unspecified time of day"/>
    <s v="kg"/>
    <n v="1"/>
    <n v="1.3748128685964261E-2"/>
    <n v="0"/>
    <n v="1"/>
    <n v="0"/>
    <n v="396452.82990467496"/>
    <n v="0"/>
    <n v="5450.4845234441718"/>
    <n v="0"/>
    <n v="5450.4845234441718"/>
  </r>
  <r>
    <n v="88"/>
    <x v="1"/>
    <x v="1"/>
    <s v="Coating"/>
    <x v="7"/>
    <s v="Surface area coated for single application"/>
    <n v="101325"/>
    <s v="sqft"/>
    <n v="1"/>
    <n v="1"/>
    <s v="1-Butanol"/>
    <x v="1"/>
    <s v="Output"/>
    <s v="&lt;n.a.&gt;"/>
    <s v="&lt;n.a.&gt;"/>
    <s v="000071-36-3"/>
    <s v="Global / Unspecified"/>
    <s v="air"/>
    <n v="17.84672405547585"/>
    <s v="kg"/>
    <n v="0"/>
    <s v="&lt;n.a.&gt;"/>
    <s v="Release"/>
    <s v="1-Butanol"/>
    <s v="emitted to air, unspecified subcompartment, unspecified time of day"/>
    <s v="kg"/>
    <n v="1"/>
    <n v="17.84672405547585"/>
    <n v="0"/>
    <n v="1"/>
    <n v="0"/>
    <n v="2.0260787400000001E-2"/>
    <n v="0"/>
    <n v="0.36158868187446203"/>
    <n v="0"/>
    <n v="0.36158868187446203"/>
  </r>
  <r>
    <n v="89"/>
    <x v="1"/>
    <x v="1"/>
    <s v="Coating"/>
    <x v="7"/>
    <s v="Surface area coated for single application"/>
    <n v="101325"/>
    <s v="sqft"/>
    <n v="1"/>
    <n v="1"/>
    <s v="1-Butanol"/>
    <x v="1"/>
    <s v="Output"/>
    <s v="&lt;n.a.&gt;"/>
    <s v="&lt;n.a.&gt;"/>
    <s v="000071-36-3"/>
    <s v="Global / Unspecified"/>
    <s v="water"/>
    <n v="53.540172166427539"/>
    <s v="kg"/>
    <n v="0"/>
    <s v="&lt;n.a.&gt;"/>
    <s v="Release"/>
    <s v="1-Butanol"/>
    <s v="released to unspecified waterbody of unspecified quality"/>
    <s v="kg"/>
    <n v="1"/>
    <n v="53.540172166427539"/>
    <n v="0"/>
    <n v="1"/>
    <n v="0"/>
    <n v="2.0883631999999999E-2"/>
    <n v="0"/>
    <n v="1.1181132527403155"/>
    <n v="0"/>
    <n v="1.1181132527403155"/>
  </r>
  <r>
    <n v="90"/>
    <x v="1"/>
    <x v="1"/>
    <s v="Coating"/>
    <x v="7"/>
    <s v="Surface area coated for single application"/>
    <n v="101325"/>
    <s v="sqft"/>
    <n v="1"/>
    <n v="1"/>
    <s v="Acetone"/>
    <x v="1"/>
    <s v="Output"/>
    <s v="&lt;n.a.&gt;"/>
    <s v="&lt;n.a.&gt;"/>
    <s v="000067-64-1"/>
    <s v="Global / Unspecified"/>
    <s v="air"/>
    <n v="18.951857165630479"/>
    <s v="kg"/>
    <n v="0"/>
    <s v="&lt;n.a.&gt;"/>
    <s v="Release"/>
    <s v="Acetone"/>
    <s v="emitted to air, unspecified subcompartment, unspecified time of day"/>
    <s v="kg"/>
    <n v="1"/>
    <n v="18.951857165630479"/>
    <n v="0"/>
    <n v="1"/>
    <n v="0"/>
    <n v="3.9801974000000006E-3"/>
    <n v="0"/>
    <n v="7.5432132615813816E-2"/>
    <n v="0"/>
    <n v="7.5432132615813816E-2"/>
  </r>
  <r>
    <n v="91"/>
    <x v="1"/>
    <x v="1"/>
    <s v="Coating"/>
    <x v="7"/>
    <s v="Surface area coated for single application"/>
    <n v="101325"/>
    <s v="sqft"/>
    <n v="1"/>
    <n v="1"/>
    <s v="Acetone"/>
    <x v="1"/>
    <s v="Output"/>
    <s v="&lt;n.a.&gt;"/>
    <s v="&lt;n.a.&gt;"/>
    <s v="000067-64-1"/>
    <s v="Global / Unspecified"/>
    <s v="water"/>
    <n v="56.855571496891436"/>
    <s v="kg"/>
    <n v="0"/>
    <s v="&lt;n.a.&gt;"/>
    <s v="Release"/>
    <s v="Acetone"/>
    <s v="released to unspecified waterbody of unspecified quality"/>
    <s v="kg"/>
    <n v="1"/>
    <n v="56.855571496891436"/>
    <n v="0"/>
    <n v="1"/>
    <n v="0"/>
    <n v="3.5020549999999996E-3"/>
    <n v="0"/>
    <n v="0.19911133843854611"/>
    <n v="0"/>
    <n v="0.19911133843854611"/>
  </r>
  <r>
    <n v="92"/>
    <x v="1"/>
    <x v="1"/>
    <s v="Coating"/>
    <x v="7"/>
    <s v="Surface area coated for single application"/>
    <n v="101325"/>
    <s v="sqft"/>
    <n v="1"/>
    <n v="1"/>
    <s v="Benzyl alcohol"/>
    <x v="1"/>
    <s v="Output"/>
    <s v="&lt;n.a.&gt;"/>
    <s v="&lt;n.a.&gt;"/>
    <s v="000100-51-6"/>
    <s v="Global / Unspecified"/>
    <s v="air"/>
    <n v="2.962697274031564"/>
    <s v="kg"/>
    <n v="0"/>
    <s v="&lt;n.a.&gt;"/>
    <s v="Release"/>
    <s v="Benzyl alcohol"/>
    <s v="emitted to air, unspecified subcompartment, unspecified time of day"/>
    <s v="kg"/>
    <n v="1"/>
    <n v="2.962697274031564"/>
    <n v="0"/>
    <n v="1"/>
    <n v="0"/>
    <n v="4.8601649999999996E-3"/>
    <n v="0"/>
    <n v="1.4399197596843615E-2"/>
    <n v="0"/>
    <n v="1.4399197596843615E-2"/>
  </r>
  <r>
    <n v="93"/>
    <x v="1"/>
    <x v="1"/>
    <s v="Coating"/>
    <x v="7"/>
    <s v="Surface area coated for single application"/>
    <n v="101325"/>
    <s v="sqft"/>
    <n v="1"/>
    <n v="1"/>
    <s v="Benzyl alcohol"/>
    <x v="1"/>
    <s v="Output"/>
    <s v="&lt;n.a.&gt;"/>
    <s v="&lt;n.a.&gt;"/>
    <s v="000100-51-6"/>
    <s v="Global / Unspecified"/>
    <s v="water"/>
    <n v="8.8880918220946903"/>
    <s v="kg"/>
    <n v="0"/>
    <s v="&lt;n.a.&gt;"/>
    <s v="Release"/>
    <s v="Benzyl alcohol"/>
    <s v="released to unspecified waterbody of unspecified quality"/>
    <s v="kg"/>
    <n v="1"/>
    <n v="8.8880918220946903"/>
    <n v="0"/>
    <n v="1"/>
    <n v="0"/>
    <n v="0.13475912300000001"/>
    <n v="0"/>
    <n v="1.1977514590889526"/>
    <n v="0"/>
    <n v="1.1977514590889526"/>
  </r>
  <r>
    <n v="94"/>
    <x v="1"/>
    <x v="1"/>
    <s v="Coating"/>
    <x v="7"/>
    <s v="Surface area coated for single application"/>
    <n v="101325"/>
    <s v="sqft"/>
    <n v="1"/>
    <n v="1"/>
    <s v="Chromium VI"/>
    <x v="1"/>
    <s v="Output"/>
    <s v="&lt;n.a.&gt;"/>
    <s v="&lt;n.a.&gt;"/>
    <s v="018540-29-9"/>
    <s v="Global / Unspecified"/>
    <s v="air"/>
    <n v="3.964804589829428"/>
    <s v="kg"/>
    <n v="0"/>
    <s v="&lt;n.a.&gt;"/>
    <s v="Release"/>
    <s v="Chromium VI"/>
    <s v="emitted to air, unspecified subcompartment, unspecified time of day"/>
    <s v="kg"/>
    <n v="1"/>
    <n v="3.964804589829428"/>
    <n v="0"/>
    <n v="1"/>
    <n v="0"/>
    <n v="8926.3278614200008"/>
    <n v="0"/>
    <n v="35391.145675280321"/>
    <n v="0"/>
    <n v="35391.145675280321"/>
  </r>
  <r>
    <n v="95"/>
    <x v="1"/>
    <x v="1"/>
    <s v="Coating"/>
    <x v="7"/>
    <s v="Surface area coated for single application"/>
    <n v="101325"/>
    <s v="sqft"/>
    <n v="1"/>
    <n v="1"/>
    <s v="Chromium VI"/>
    <x v="1"/>
    <s v="Output"/>
    <s v="&lt;n.a.&gt;"/>
    <s v="&lt;n.a.&gt;"/>
    <s v="018540-29-9"/>
    <s v="Global / Unspecified"/>
    <s v="water"/>
    <n v="11.894413769488283"/>
    <s v="kg"/>
    <n v="0"/>
    <s v="&lt;n.a.&gt;"/>
    <s v="Release"/>
    <s v="Chromium VI"/>
    <s v="released to unspecified waterbody of unspecified quality"/>
    <s v="kg"/>
    <n v="1"/>
    <n v="11.894413769488283"/>
    <n v="0"/>
    <n v="1"/>
    <n v="0"/>
    <n v="20830.095240439998"/>
    <n v="0"/>
    <n v="247761.77164764184"/>
    <n v="0"/>
    <n v="247761.77164764184"/>
  </r>
  <r>
    <n v="96"/>
    <x v="1"/>
    <x v="1"/>
    <s v="Coating"/>
    <x v="7"/>
    <s v="Surface area coated for single application"/>
    <n v="101325"/>
    <s v="sqft"/>
    <n v="1"/>
    <n v="1"/>
    <s v="Xylene"/>
    <x v="1"/>
    <s v="Output"/>
    <s v="&lt;n.a.&gt;"/>
    <s v="&lt;n.a.&gt;"/>
    <s v="001330-20-7"/>
    <s v="Global / Unspecified"/>
    <s v="air"/>
    <n v="5.9560258249641311"/>
    <s v="kg"/>
    <n v="0"/>
    <s v="&lt;n.a.&gt;"/>
    <s v="Release"/>
    <s v="Xylene"/>
    <s v="emitted to air, unspecified subcompartment, unspecified time of day"/>
    <s v="kg"/>
    <n v="1"/>
    <n v="5.9560258249641311"/>
    <n v="0"/>
    <n v="1"/>
    <n v="0"/>
    <n v="5.9974075969999999E-2"/>
    <n v="0"/>
    <n v="0.35720714530568071"/>
    <n v="0"/>
    <n v="0.35720714530568071"/>
  </r>
  <r>
    <n v="97"/>
    <x v="1"/>
    <x v="1"/>
    <s v="Coating"/>
    <x v="7"/>
    <s v="Surface area coated for single application"/>
    <n v="101325"/>
    <s v="sqft"/>
    <n v="1"/>
    <n v="1"/>
    <s v="Xylene"/>
    <x v="1"/>
    <s v="Output"/>
    <s v="&lt;n.a.&gt;"/>
    <s v="&lt;n.a.&gt;"/>
    <s v="001330-20-7"/>
    <s v="Global / Unspecified"/>
    <s v="water"/>
    <n v="17.868077474892392"/>
    <s v="kg"/>
    <n v="0"/>
    <s v="&lt;n.a.&gt;"/>
    <s v="Release"/>
    <s v="Xylene"/>
    <s v="released to unspecified waterbody of unspecified quality"/>
    <s v="kg"/>
    <n v="1"/>
    <n v="17.868077474892392"/>
    <n v="0"/>
    <n v="1"/>
    <n v="0"/>
    <n v="6.6817275999999995E-2"/>
    <n v="0"/>
    <n v="1.1938962642292679"/>
    <n v="0"/>
    <n v="1.1938962642292679"/>
  </r>
  <r>
    <n v="98"/>
    <x v="1"/>
    <x v="2"/>
    <s v="Coating"/>
    <x v="8"/>
    <s v="Surface area coated for single application"/>
    <n v="101325"/>
    <s v="sqft"/>
    <n v="1"/>
    <n v="4"/>
    <s v="Benzyl alcohol"/>
    <x v="1"/>
    <s v="Output"/>
    <s v="&lt;n.a.&gt;"/>
    <s v="&lt;n.a.&gt;"/>
    <s v="000100-51-6"/>
    <s v="Global / Unspecified"/>
    <s v="air"/>
    <n v="724.47315823529595"/>
    <s v="kg"/>
    <n v="0"/>
    <s v="&lt;n.a.&gt;"/>
    <s v="Release"/>
    <s v="Benzyl alcohol"/>
    <s v="emitted to air, unspecified subcompartment, unspecified time of day"/>
    <s v="kg"/>
    <n v="1"/>
    <n v="724.47315823529595"/>
    <n v="0"/>
    <n v="1"/>
    <n v="0"/>
    <n v="4.8601649999999996E-3"/>
    <n v="0"/>
    <n v="3.5210590870946468"/>
    <n v="0"/>
    <n v="13.088123108840451"/>
  </r>
  <r>
    <n v="99"/>
    <x v="1"/>
    <x v="2"/>
    <s v="Coating"/>
    <x v="8"/>
    <s v="Surface area coated for single application"/>
    <n v="101325"/>
    <s v="sqft"/>
    <n v="1"/>
    <n v="4"/>
    <s v="Benzyl alcohol"/>
    <x v="1"/>
    <s v="Output"/>
    <s v="&lt;n.a.&gt;"/>
    <s v="&lt;n.a.&gt;"/>
    <s v="000100-51-6"/>
    <s v="Global / Unspecified"/>
    <s v="water"/>
    <n v="2173.4194747058878"/>
    <s v="kg"/>
    <n v="0"/>
    <s v="&lt;n.a.&gt;"/>
    <s v="Release"/>
    <s v="Benzyl alcohol"/>
    <s v="released to unspecified waterbody of unspecified quality"/>
    <s v="kg"/>
    <n v="1"/>
    <n v="2173.4194747058878"/>
    <n v="0"/>
    <n v="1"/>
    <n v="0"/>
    <n v="0.13475912300000001"/>
    <n v="0"/>
    <n v="292.88810232248613"/>
    <n v="0"/>
    <n v="1088.6938973450733"/>
  </r>
  <r>
    <n v="100"/>
    <x v="1"/>
    <x v="2"/>
    <s v="Coating"/>
    <x v="8"/>
    <s v="Surface area coated for single application"/>
    <n v="101325"/>
    <s v="sqft"/>
    <n v="1"/>
    <n v="4"/>
    <s v="D-Limonene"/>
    <x v="1"/>
    <s v="Output"/>
    <s v="&lt;n.a.&gt;"/>
    <s v="&lt;n.a.&gt;"/>
    <s v="005989-27-5"/>
    <s v="Global / Unspecified"/>
    <s v="air"/>
    <n v="60.372763186274675"/>
    <s v="kg"/>
    <n v="0"/>
    <s v="&lt;n.a.&gt;"/>
    <s v="Release"/>
    <s v="D-Limonene"/>
    <s v="emitted to air, unspecified subcompartment, unspecified time of day"/>
    <s v="kg"/>
    <n v="1"/>
    <n v="60.372763186274675"/>
    <n v="0"/>
    <n v="1"/>
    <n v="0"/>
    <n v="8.469674323000001E-2"/>
    <n v="0"/>
    <n v="5.1133764216735038"/>
    <n v="0"/>
    <n v="19.006923329970785"/>
  </r>
  <r>
    <n v="101"/>
    <x v="1"/>
    <x v="2"/>
    <s v="Coating"/>
    <x v="8"/>
    <s v="Surface area coated for single application"/>
    <n v="101325"/>
    <s v="sqft"/>
    <n v="1"/>
    <n v="4"/>
    <s v="D-Limonene"/>
    <x v="1"/>
    <s v="Output"/>
    <s v="&lt;n.a.&gt;"/>
    <s v="&lt;n.a.&gt;"/>
    <s v="005989-27-5"/>
    <s v="Global / Unspecified"/>
    <s v="water"/>
    <n v="181.11828955882399"/>
    <s v="kg"/>
    <n v="0"/>
    <s v="&lt;n.a.&gt;"/>
    <s v="Release"/>
    <s v="D-Limonene"/>
    <s v="released to unspecified waterbody of unspecified quality"/>
    <s v="kg"/>
    <n v="1"/>
    <n v="181.11828955882399"/>
    <n v="0"/>
    <n v="1"/>
    <n v="0"/>
    <n v="1.0989548580000001"/>
    <n v="0"/>
    <n v="199.04082418332032"/>
    <n v="0"/>
    <n v="739.85432966587962"/>
  </r>
  <r>
    <n v="102"/>
    <x v="1"/>
    <x v="2"/>
    <s v="Coating"/>
    <x v="7"/>
    <s v="Surface area coated for single application"/>
    <n v="101325"/>
    <s v="sqft"/>
    <n v="1"/>
    <n v="4"/>
    <s v="1-Butanol"/>
    <x v="1"/>
    <s v="Output"/>
    <s v="&lt;n.a.&gt;"/>
    <s v="&lt;n.a.&gt;"/>
    <s v="000071-36-3"/>
    <s v="Global / Unspecified"/>
    <s v="air"/>
    <n v="17.320396939263514"/>
    <s v="kg"/>
    <n v="0"/>
    <s v="&lt;n.a.&gt;"/>
    <s v="Release"/>
    <s v="1-Butanol"/>
    <s v="emitted to air, unspecified subcompartment, unspecified time of day"/>
    <s v="kg"/>
    <n v="1"/>
    <n v="17.320396939263514"/>
    <n v="0"/>
    <n v="1"/>
    <n v="0"/>
    <n v="2.0260787400000001E-2"/>
    <n v="0"/>
    <n v="0.35092488007002876"/>
    <n v="0"/>
    <n v="1.3044223112147244"/>
  </r>
  <r>
    <n v="103"/>
    <x v="1"/>
    <x v="2"/>
    <s v="Coating"/>
    <x v="7"/>
    <s v="Surface area coated for single application"/>
    <n v="101325"/>
    <s v="sqft"/>
    <n v="1"/>
    <n v="4"/>
    <s v="1-Butanol"/>
    <x v="1"/>
    <s v="Output"/>
    <s v="&lt;n.a.&gt;"/>
    <s v="&lt;n.a.&gt;"/>
    <s v="000071-36-3"/>
    <s v="Global / Unspecified"/>
    <s v="water"/>
    <n v="51.961190817790524"/>
    <s v="kg"/>
    <n v="0"/>
    <s v="&lt;n.a.&gt;"/>
    <s v="Release"/>
    <s v="1-Butanol"/>
    <s v="released to unspecified waterbody of unspecified quality"/>
    <s v="kg"/>
    <n v="1"/>
    <n v="51.961190817790524"/>
    <n v="0"/>
    <n v="1"/>
    <n v="0"/>
    <n v="2.0883631999999999E-2"/>
    <n v="0"/>
    <n v="1.0851383873205163"/>
    <n v="0"/>
    <n v="4.0335661663373115"/>
  </r>
  <r>
    <n v="104"/>
    <x v="1"/>
    <x v="2"/>
    <s v="Coating"/>
    <x v="7"/>
    <s v="Surface area coated for single application"/>
    <n v="101325"/>
    <s v="sqft"/>
    <n v="1"/>
    <n v="4"/>
    <s v="Acetone"/>
    <x v="1"/>
    <s v="Output"/>
    <s v="&lt;n.a.&gt;"/>
    <s v="&lt;n.a.&gt;"/>
    <s v="000067-64-1"/>
    <s v="Global / Unspecified"/>
    <s v="air"/>
    <n v="18.392937988203411"/>
    <s v="kg"/>
    <n v="0"/>
    <s v="&lt;n.a.&gt;"/>
    <s v="Release"/>
    <s v="Acetone"/>
    <s v="emitted to air, unspecified subcompartment, unspecified time of day"/>
    <s v="kg"/>
    <n v="1"/>
    <n v="18.392937988203411"/>
    <n v="0"/>
    <n v="1"/>
    <n v="0"/>
    <n v="3.9801974000000006E-3"/>
    <n v="0"/>
    <n v="7.3207523959008453E-2"/>
    <n v="0"/>
    <n v="0.27211957038173218"/>
  </r>
  <r>
    <n v="105"/>
    <x v="1"/>
    <x v="2"/>
    <s v="Coating"/>
    <x v="7"/>
    <s v="Surface area coated for single application"/>
    <n v="101325"/>
    <s v="sqft"/>
    <n v="1"/>
    <n v="4"/>
    <s v="Acetone"/>
    <x v="1"/>
    <s v="Output"/>
    <s v="&lt;n.a.&gt;"/>
    <s v="&lt;n.a.&gt;"/>
    <s v="000067-64-1"/>
    <s v="Global / Unspecified"/>
    <s v="water"/>
    <n v="55.178813964610228"/>
    <s v="kg"/>
    <n v="0"/>
    <s v="&lt;n.a.&gt;"/>
    <s v="Release"/>
    <s v="Acetone"/>
    <s v="released to unspecified waterbody of unspecified quality"/>
    <s v="kg"/>
    <n v="1"/>
    <n v="55.178813964610228"/>
    <n v="0"/>
    <n v="1"/>
    <n v="0"/>
    <n v="3.5020549999999996E-3"/>
    <n v="0"/>
    <n v="0.19323924133883305"/>
    <n v="0"/>
    <n v="0.71828927534086395"/>
  </r>
  <r>
    <n v="106"/>
    <x v="1"/>
    <x v="2"/>
    <s v="Coating"/>
    <x v="7"/>
    <s v="Surface area coated for single application"/>
    <n v="101325"/>
    <s v="sqft"/>
    <n v="1"/>
    <n v="4"/>
    <s v="Benzyl alcohol"/>
    <x v="1"/>
    <s v="Output"/>
    <s v="&lt;n.a.&gt;"/>
    <s v="&lt;n.a.&gt;"/>
    <s v="000100-51-6"/>
    <s v="Global / Unspecified"/>
    <s v="air"/>
    <n v="2.8753228120516505"/>
    <s v="kg"/>
    <n v="0"/>
    <s v="&lt;n.a.&gt;"/>
    <s v="Release"/>
    <s v="Benzyl alcohol"/>
    <s v="emitted to air, unspecified subcompartment, unspecified time of day"/>
    <s v="kg"/>
    <n v="1"/>
    <n v="2.8753228120516505"/>
    <n v="0"/>
    <n v="1"/>
    <n v="0"/>
    <n v="4.8601649999999996E-3"/>
    <n v="0"/>
    <n v="1.397454329483501E-2"/>
    <n v="0"/>
    <n v="5.1944752561235583E-2"/>
  </r>
  <r>
    <n v="107"/>
    <x v="1"/>
    <x v="2"/>
    <s v="Coating"/>
    <x v="7"/>
    <s v="Surface area coated for single application"/>
    <n v="101325"/>
    <s v="sqft"/>
    <n v="1"/>
    <n v="4"/>
    <s v="Benzyl alcohol"/>
    <x v="1"/>
    <s v="Output"/>
    <s v="&lt;n.a.&gt;"/>
    <s v="&lt;n.a.&gt;"/>
    <s v="000100-51-6"/>
    <s v="Global / Unspecified"/>
    <s v="water"/>
    <n v="8.6259684361549489"/>
    <s v="kg"/>
    <n v="0"/>
    <s v="&lt;n.a.&gt;"/>
    <s v="Release"/>
    <s v="Benzyl alcohol"/>
    <s v="released to unspecified waterbody of unspecified quality"/>
    <s v="kg"/>
    <n v="1"/>
    <n v="8.6259684361549489"/>
    <n v="0"/>
    <n v="1"/>
    <n v="0"/>
    <n v="0.13475912300000001"/>
    <n v="0"/>
    <n v="1.1624279414819225"/>
    <n v="0"/>
    <n v="4.3208590446645996"/>
  </r>
  <r>
    <n v="108"/>
    <x v="1"/>
    <x v="2"/>
    <s v="Coating"/>
    <x v="7"/>
    <s v="Surface area coated for single application"/>
    <n v="101325"/>
    <s v="sqft"/>
    <n v="1"/>
    <n v="4"/>
    <s v="Chromium VI"/>
    <x v="1"/>
    <s v="Output"/>
    <s v="&lt;n.a.&gt;"/>
    <s v="&lt;n.a.&gt;"/>
    <s v="018540-29-9"/>
    <s v="Global / Unspecified"/>
    <s v="air"/>
    <n v="3.847876454468357"/>
    <s v="kg"/>
    <n v="0"/>
    <s v="&lt;n.a.&gt;"/>
    <s v="Release"/>
    <s v="Chromium VI"/>
    <s v="emitted to air, unspecified subcompartment, unspecified time of day"/>
    <s v="kg"/>
    <n v="1"/>
    <n v="3.847876454468357"/>
    <n v="0"/>
    <n v="1"/>
    <n v="0"/>
    <n v="8926.3278614200008"/>
    <n v="0"/>
    <n v="34347.406802822901"/>
    <n v="0"/>
    <n v="127672.69096745102"/>
  </r>
  <r>
    <n v="109"/>
    <x v="1"/>
    <x v="2"/>
    <s v="Coating"/>
    <x v="7"/>
    <s v="Surface area coated for single application"/>
    <n v="101325"/>
    <s v="sqft"/>
    <n v="1"/>
    <n v="4"/>
    <s v="Chromium VI"/>
    <x v="1"/>
    <s v="Output"/>
    <s v="&lt;n.a.&gt;"/>
    <s v="&lt;n.a.&gt;"/>
    <s v="018540-29-9"/>
    <s v="Global / Unspecified"/>
    <s v="water"/>
    <n v="11.543629363405069"/>
    <s v="kg"/>
    <n v="0"/>
    <s v="&lt;n.a.&gt;"/>
    <s v="Release"/>
    <s v="Chromium VI"/>
    <s v="released to unspecified waterbody of unspecified quality"/>
    <s v="kg"/>
    <n v="1"/>
    <n v="11.543629363405069"/>
    <n v="0"/>
    <n v="1"/>
    <n v="0"/>
    <n v="20830.095240439998"/>
    <n v="0"/>
    <n v="240454.89906006731"/>
    <n v="0"/>
    <n v="893794.52124410484"/>
  </r>
  <r>
    <n v="110"/>
    <x v="1"/>
    <x v="2"/>
    <s v="Coating"/>
    <x v="7"/>
    <s v="Surface area coated for single application"/>
    <n v="101325"/>
    <s v="sqft"/>
    <n v="1"/>
    <n v="4"/>
    <s v="Xylene"/>
    <x v="1"/>
    <s v="Output"/>
    <s v="&lt;n.a.&gt;"/>
    <s v="&lt;n.a.&gt;"/>
    <s v="001330-20-7"/>
    <s v="Global / Unspecified"/>
    <s v="air"/>
    <n v="5.9560258249641311"/>
    <s v="kg"/>
    <n v="0"/>
    <s v="&lt;n.a.&gt;"/>
    <s v="Release"/>
    <s v="Xylene"/>
    <s v="emitted to air, unspecified subcompartment, unspecified time of day"/>
    <s v="kg"/>
    <n v="1"/>
    <n v="5.9560258249641311"/>
    <n v="0"/>
    <n v="1"/>
    <n v="0"/>
    <n v="5.9974075969999999E-2"/>
    <n v="0"/>
    <n v="0.35720714530568071"/>
    <n v="0"/>
    <n v="1.3277741092881974"/>
  </r>
  <r>
    <n v="111"/>
    <x v="1"/>
    <x v="2"/>
    <s v="Coating"/>
    <x v="7"/>
    <s v="Surface area coated for single application"/>
    <n v="101325"/>
    <s v="sqft"/>
    <n v="1"/>
    <n v="4"/>
    <s v="Xylene"/>
    <x v="1"/>
    <s v="Output"/>
    <s v="&lt;n.a.&gt;"/>
    <s v="&lt;n.a.&gt;"/>
    <s v="001330-20-7"/>
    <s v="Global / Unspecified"/>
    <s v="water"/>
    <n v="17.868077474892392"/>
    <s v="kg"/>
    <n v="0"/>
    <s v="&lt;n.a.&gt;"/>
    <s v="Release"/>
    <s v="Xylene"/>
    <s v="released to unspecified waterbody of unspecified quality"/>
    <s v="kg"/>
    <n v="1"/>
    <n v="17.868077474892392"/>
    <n v="0"/>
    <n v="1"/>
    <n v="0"/>
    <n v="6.6817275999999995E-2"/>
    <n v="0"/>
    <n v="1.1938962642292679"/>
    <n v="0"/>
    <n v="4.4378298968878784"/>
  </r>
  <r>
    <n v="112"/>
    <x v="1"/>
    <x v="1"/>
    <s v="Coating"/>
    <x v="7"/>
    <s v="Surface area coated for single application"/>
    <n v="101325"/>
    <s v="sqft"/>
    <n v="1"/>
    <n v="1"/>
    <s v="Noise from paint sprayer"/>
    <x v="5"/>
    <s v="Output"/>
    <s v="&lt;n.a.&gt;"/>
    <s v="&lt;n.a.&gt;"/>
    <s v="&lt;n.a.&gt;"/>
    <s v="Global / Unspecified"/>
    <s v="air"/>
    <n v="1.4434192328465458"/>
    <s v="J"/>
    <n v="0"/>
    <s v="&lt;n.a.&gt;"/>
    <s v="Release"/>
    <s v="Sound, unspecified frequency"/>
    <s v="emitted to air, unspecified subcompartment, daytime hours"/>
    <s v="J"/>
    <n v="1"/>
    <n v="1.4434192328465458"/>
    <n v="0"/>
    <n v="1"/>
    <n v="0"/>
    <n v="15.343800993"/>
    <n v="0"/>
    <n v="22.147537458266129"/>
    <n v="0"/>
    <n v="22.147537458266129"/>
  </r>
  <r>
    <n v="113"/>
    <x v="1"/>
    <x v="2"/>
    <s v="Coating"/>
    <x v="7"/>
    <s v="Surface area coated for single application"/>
    <n v="101325"/>
    <s v="sqft"/>
    <n v="1"/>
    <n v="4"/>
    <s v="Noise from paint sprayer"/>
    <x v="5"/>
    <s v="Output"/>
    <s v="&lt;n.a.&gt;"/>
    <s v="&lt;n.a.&gt;"/>
    <s v="&lt;n.a.&gt;"/>
    <s v="Global / Unspecified"/>
    <s v="air"/>
    <n v="1.4434192328465458"/>
    <s v="J"/>
    <n v="0"/>
    <s v="&lt;n.a.&gt;"/>
    <s v="Release"/>
    <s v="Sound, unspecified frequency"/>
    <s v="emitted to air, unspecified subcompartment, daytime hours"/>
    <s v="J"/>
    <n v="1"/>
    <n v="1.4434192328465458"/>
    <n v="0"/>
    <n v="1"/>
    <n v="0"/>
    <n v="15.343800993"/>
    <n v="0"/>
    <n v="22.147537458266129"/>
    <n v="0"/>
    <n v="82.324576112303873"/>
  </r>
  <r>
    <n v="114"/>
    <x v="1"/>
    <x v="2"/>
    <s v="Coating"/>
    <x v="8"/>
    <s v="Surface area coated for single application"/>
    <n v="101325"/>
    <s v="sqft"/>
    <n v="1"/>
    <n v="4"/>
    <s v="Noise from paint stripping"/>
    <x v="5"/>
    <s v="Output"/>
    <s v="&lt;n.a.&gt;"/>
    <s v="&lt;n.a.&gt;"/>
    <s v="&lt;n.a.&gt;"/>
    <s v="Global / Unspecified"/>
    <s v="air"/>
    <n v="2.88"/>
    <s v="J"/>
    <n v="0"/>
    <s v="&lt;n.a.&gt;"/>
    <s v="Release"/>
    <s v="Sound, unspecified frequency"/>
    <s v="emitted to air, unspecified subcompartment, daytime hours"/>
    <s v="J"/>
    <n v="1"/>
    <n v="2.88"/>
    <n v="0"/>
    <n v="1"/>
    <n v="0"/>
    <n v="15.343800993"/>
    <n v="0"/>
    <n v="44.190146859839999"/>
    <n v="0"/>
    <n v="164.25912431266693"/>
  </r>
  <r>
    <n v="115"/>
    <x v="1"/>
    <x v="2"/>
    <s v="Exterior facing"/>
    <x v="5"/>
    <s v="Superstructure"/>
    <n v="1"/>
    <s v="item"/>
    <n v="52"/>
    <n v="1300"/>
    <s v="Noise from power washing"/>
    <x v="5"/>
    <s v="Output"/>
    <s v="&lt;n.a.&gt;"/>
    <s v="&lt;n.a.&gt;"/>
    <s v="&lt;n.a.&gt;"/>
    <s v="Global / Unspecified"/>
    <s v="air"/>
    <n v="0.72342329227476176"/>
    <s v="J"/>
    <n v="0"/>
    <s v="&lt;n.a.&gt;"/>
    <s v="Release"/>
    <s v="Sound, unspecified frequency"/>
    <s v="emitted to air, unspecified subcompartment, daytime hours"/>
    <s v="J"/>
    <n v="1"/>
    <n v="0.72342329227476176"/>
    <n v="0"/>
    <n v="1"/>
    <n v="0"/>
    <n v="15.343800993"/>
    <n v="0"/>
    <n v="577.20327757897053"/>
    <n v="0"/>
    <n v="8897.6024554685682"/>
  </r>
  <r>
    <n v="116"/>
    <x v="1"/>
    <x v="3"/>
    <s v="Exterior facing"/>
    <x v="9"/>
    <s v="Superstructure"/>
    <n v="1"/>
    <s v="item"/>
    <n v="1"/>
    <n v="1"/>
    <s v="Aluminum (recycled and sold on secondary market)"/>
    <x v="1"/>
    <s v="Output"/>
    <s v="Alumina refining and primary aluminum production (33131A)"/>
    <s v="33131*"/>
    <s v="&lt;n.a.&gt;"/>
    <s v="United States"/>
    <s v="&lt;n.a.&gt;"/>
    <n v="-310000"/>
    <s v="kg"/>
    <n v="1.1299999999999999"/>
    <s v="USD2013"/>
    <s v="Credit"/>
    <s v="Alumina refining and primary aluminum production (33131A)"/>
    <s v="&lt;n.a.&gt;"/>
    <s v="kg"/>
    <n v="1"/>
    <n v="-310000"/>
    <n v="1.1299999999999999"/>
    <n v="0.99680715197956582"/>
    <n v="1.1263920817369093"/>
    <n v="0.47335846480492605"/>
    <n v="-349181.54533844191"/>
    <n v="-146741.12408952709"/>
    <n v="-339670.76394790068"/>
    <n v="-142467.11076653114"/>
  </r>
  <r>
    <n v="117"/>
    <x v="0"/>
    <x v="1"/>
    <s v="Superstructure"/>
    <x v="10"/>
    <s v="Superstructure"/>
    <n v="1"/>
    <s v="item"/>
    <n v="1"/>
    <n v="1"/>
    <s v="Residual value of 5 years of extra composite superstructure life"/>
    <x v="1"/>
    <s v="Output"/>
    <s v="&lt;n.a.&gt;"/>
    <s v="&lt;n.a.&gt;"/>
    <s v="&lt;n.a.&gt;"/>
    <s v="United States"/>
    <s v="&lt;n.a.&gt;"/>
    <n v="-5"/>
    <s v="yr"/>
    <n v="1"/>
    <s v="USD2014"/>
    <s v="Credit"/>
    <s v="Year of residual value"/>
    <s v="&lt;n.a.&gt;"/>
    <s v="yr"/>
    <n v="1"/>
    <n v="-5"/>
    <n v="1"/>
    <n v="1"/>
    <n v="0"/>
    <s v="&lt;n.a.&gt;"/>
    <n v="-1681735.9066842573"/>
    <n v="-205560.64618537357"/>
    <n v="-1635929.8703154253"/>
    <n v="-199573.4428984209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8">
  <location ref="A25:C38" firstHeaderRow="0" firstDataRow="1" firstDataCol="1"/>
  <pivotFields count="36">
    <pivotField showAll="0"/>
    <pivotField axis="axisRow" showAll="0">
      <items count="4">
        <item x="0"/>
        <item m="1" x="2"/>
        <item x="1"/>
        <item t="default"/>
      </items>
    </pivotField>
    <pivotField showAll="0"/>
    <pivotField showAll="0"/>
    <pivotField showAll="0"/>
    <pivotField showAll="0"/>
    <pivotField numFmtId="3" showAll="0"/>
    <pivotField showAll="0" defaultSubtotal="0"/>
    <pivotField numFmtId="3" showAll="0"/>
    <pivotField numFmtId="3" showAll="0"/>
    <pivotField showAll="0"/>
    <pivotField axis="axisRow" showAll="0">
      <items count="7">
        <item x="1"/>
        <item x="0"/>
        <item x="2"/>
        <item x="5"/>
        <item x="4"/>
        <item x="3"/>
        <item t="default"/>
      </items>
    </pivotField>
    <pivotField showAll="0" defaultSubtotal="0"/>
    <pivotField showAll="0" defaultSubtotal="0"/>
    <pivotField showAll="0"/>
    <pivotField showAll="0"/>
    <pivotField showAll="0"/>
    <pivotField showAll="0"/>
    <pivotField numFmtId="164" showAll="0"/>
    <pivotField showAll="0"/>
    <pivotField numFmtId="43" showAll="0" defaultSubtotal="0"/>
    <pivotField showAll="0"/>
    <pivotField showAll="0" defaultSubtotal="0"/>
    <pivotField showAll="0" defaultSubtotal="0"/>
    <pivotField showAll="0" defaultSubtotal="0"/>
    <pivotField showAll="0" defaultSubtotal="0"/>
    <pivotField showAll="0"/>
    <pivotField numFmtId="164" showAll="0" defaultSubtotal="0"/>
    <pivotField numFmtId="2" showAll="0" defaultSubtotal="0"/>
    <pivotField showAll="0"/>
    <pivotField numFmtId="2" showAll="0" defaultSubtotal="0"/>
    <pivotField showAll="0" defaultSubtotal="0"/>
    <pivotField numFmtId="3" showAll="0" defaultSubtotal="0"/>
    <pivotField numFmtId="3" showAll="0" defaultSubtotal="0"/>
    <pivotField dataField="1" numFmtId="166" showAll="0" defaultSubtotal="0"/>
    <pivotField dataField="1" numFmtId="166" showAll="0" defaultSubtotal="0"/>
  </pivotFields>
  <rowFields count="2">
    <field x="1"/>
    <field x="11"/>
  </rowFields>
  <rowItems count="13">
    <i>
      <x/>
    </i>
    <i r="1">
      <x/>
    </i>
    <i r="1">
      <x v="1"/>
    </i>
    <i r="1">
      <x v="2"/>
    </i>
    <i r="1">
      <x v="3"/>
    </i>
    <i r="1">
      <x v="4"/>
    </i>
    <i r="1">
      <x v="5"/>
    </i>
    <i>
      <x v="2"/>
    </i>
    <i r="1">
      <x/>
    </i>
    <i r="1">
      <x v="1"/>
    </i>
    <i r="1">
      <x v="3"/>
    </i>
    <i r="1">
      <x v="4"/>
    </i>
    <i r="1">
      <x v="5"/>
    </i>
  </rowItems>
  <colFields count="1">
    <field x="-2"/>
  </colFields>
  <colItems count="2">
    <i>
      <x/>
    </i>
    <i i="1">
      <x v="1"/>
    </i>
  </colItems>
  <dataFields count="2">
    <dataField name="Internal Cost (NPV)" fld="34" baseField="0" baseItem="0"/>
    <dataField name="External Cost (NPV)" fld="35" baseField="1" baseItem="0"/>
  </dataFields>
  <formats count="8">
    <format dxfId="7">
      <pivotArea outline="0" collapsedLevelsAreSubtotals="1" fieldPosition="0"/>
    </format>
    <format dxfId="6">
      <pivotArea outline="0" collapsedLevelsAreSubtotals="1" fieldPosition="0"/>
    </format>
    <format dxfId="5">
      <pivotArea outline="0" collapsedLevelsAreSubtotals="1" fieldPosition="0"/>
    </format>
    <format dxfId="4">
      <pivotArea outline="0" collapsedLevelsAreSubtotals="1" fieldPosition="0"/>
    </format>
    <format dxfId="3">
      <pivotArea collapsedLevelsAreSubtotals="1" fieldPosition="0">
        <references count="2">
          <reference field="1" count="1" selected="0">
            <x v="0"/>
          </reference>
          <reference field="11" count="1">
            <x v="4"/>
          </reference>
        </references>
      </pivotArea>
    </format>
    <format dxfId="2">
      <pivotArea dataOnly="0" labelOnly="1" fieldPosition="0">
        <references count="2">
          <reference field="1" count="1" selected="0">
            <x v="0"/>
          </reference>
          <reference field="11" count="1">
            <x v="4"/>
          </reference>
        </references>
      </pivotArea>
    </format>
    <format dxfId="1">
      <pivotArea collapsedLevelsAreSubtotals="1" fieldPosition="0">
        <references count="2">
          <reference field="1" count="1" selected="0">
            <x v="0"/>
          </reference>
          <reference field="11" count="1">
            <x v="4"/>
          </reference>
        </references>
      </pivotArea>
    </format>
    <format dxfId="0">
      <pivotArea dataOnly="0" labelOnly="1" fieldPosition="0">
        <references count="2">
          <reference field="1" count="1" selected="0">
            <x v="0"/>
          </reference>
          <reference field="11" count="1">
            <x v="4"/>
          </reference>
        </references>
      </pivotArea>
    </format>
  </formats>
  <chartFormats count="6">
    <chartFormat chart="0" format="4"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1"/>
          </reference>
        </references>
      </pivotArea>
    </chartFormat>
    <chartFormat chart="3" format="10" series="1">
      <pivotArea type="data" outline="0" fieldPosition="0">
        <references count="1">
          <reference field="4294967294" count="1" selected="0">
            <x v="0"/>
          </reference>
        </references>
      </pivotArea>
    </chartFormat>
    <chartFormat chart="3" format="11" series="1">
      <pivotArea type="data" outline="0" fieldPosition="0">
        <references count="1">
          <reference field="4294967294" count="1" selected="0">
            <x v="1"/>
          </reference>
        </references>
      </pivotArea>
    </chartFormat>
    <chartFormat chart="5" format="18" series="1">
      <pivotArea type="data" outline="0" fieldPosition="0">
        <references count="1">
          <reference field="4294967294" count="1" selected="0">
            <x v="0"/>
          </reference>
        </references>
      </pivotArea>
    </chartFormat>
    <chartFormat chart="5" format="19"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9">
  <location ref="A48:C61" firstHeaderRow="0" firstDataRow="1" firstDataCol="1" rowPageCount="1" colPageCount="1"/>
  <pivotFields count="36">
    <pivotField showAll="0"/>
    <pivotField axis="axisRow" showAll="0">
      <items count="4">
        <item x="0"/>
        <item m="1" x="2"/>
        <item x="1"/>
        <item t="default"/>
      </items>
    </pivotField>
    <pivotField axis="axisPage" multipleItemSelectionAllowed="1" showAll="0">
      <items count="7">
        <item m="1" x="4"/>
        <item m="1" x="5"/>
        <item h="1" x="0"/>
        <item x="2"/>
        <item x="1"/>
        <item x="3"/>
        <item t="default"/>
      </items>
    </pivotField>
    <pivotField showAll="0"/>
    <pivotField showAll="0"/>
    <pivotField showAll="0"/>
    <pivotField numFmtId="3" showAll="0"/>
    <pivotField showAll="0" defaultSubtotal="0"/>
    <pivotField numFmtId="3" showAll="0"/>
    <pivotField numFmtId="3" showAll="0"/>
    <pivotField showAll="0"/>
    <pivotField axis="axisRow" multipleItemSelectionAllowed="1" showAll="0">
      <items count="7">
        <item x="1"/>
        <item x="0"/>
        <item x="2"/>
        <item x="5"/>
        <item x="4"/>
        <item x="3"/>
        <item t="default"/>
      </items>
    </pivotField>
    <pivotField showAll="0" defaultSubtotal="0"/>
    <pivotField showAll="0" defaultSubtotal="0"/>
    <pivotField showAll="0"/>
    <pivotField showAll="0"/>
    <pivotField showAll="0"/>
    <pivotField showAll="0"/>
    <pivotField numFmtId="164" showAll="0"/>
    <pivotField showAll="0"/>
    <pivotField numFmtId="43" showAll="0" defaultSubtotal="0"/>
    <pivotField showAll="0"/>
    <pivotField showAll="0" defaultSubtotal="0"/>
    <pivotField showAll="0" defaultSubtotal="0"/>
    <pivotField showAll="0" defaultSubtotal="0"/>
    <pivotField showAll="0" defaultSubtotal="0"/>
    <pivotField showAll="0"/>
    <pivotField numFmtId="164" showAll="0" defaultSubtotal="0"/>
    <pivotField numFmtId="2" showAll="0" defaultSubtotal="0"/>
    <pivotField showAll="0"/>
    <pivotField numFmtId="2" showAll="0" defaultSubtotal="0"/>
    <pivotField showAll="0" defaultSubtotal="0"/>
    <pivotField numFmtId="3" showAll="0" defaultSubtotal="0"/>
    <pivotField numFmtId="3" showAll="0" defaultSubtotal="0"/>
    <pivotField dataField="1" numFmtId="166" showAll="0" defaultSubtotal="0"/>
    <pivotField dataField="1" numFmtId="166" showAll="0" defaultSubtotal="0"/>
  </pivotFields>
  <rowFields count="2">
    <field x="1"/>
    <field x="11"/>
  </rowFields>
  <rowItems count="13">
    <i>
      <x/>
    </i>
    <i r="1">
      <x/>
    </i>
    <i r="1">
      <x v="1"/>
    </i>
    <i r="1">
      <x v="2"/>
    </i>
    <i r="1">
      <x v="3"/>
    </i>
    <i r="1">
      <x v="4"/>
    </i>
    <i r="1">
      <x v="5"/>
    </i>
    <i>
      <x v="2"/>
    </i>
    <i r="1">
      <x/>
    </i>
    <i r="1">
      <x v="1"/>
    </i>
    <i r="1">
      <x v="3"/>
    </i>
    <i r="1">
      <x v="4"/>
    </i>
    <i r="1">
      <x v="5"/>
    </i>
  </rowItems>
  <colFields count="1">
    <field x="-2"/>
  </colFields>
  <colItems count="2">
    <i>
      <x/>
    </i>
    <i i="1">
      <x v="1"/>
    </i>
  </colItems>
  <pageFields count="1">
    <pageField fld="2" hier="-1"/>
  </pageFields>
  <dataFields count="2">
    <dataField name="Internal Cost (NPV)" fld="34" baseField="0" baseItem="0"/>
    <dataField name="External Cost (NPV)" fld="35" baseField="1" baseItem="0"/>
  </dataFields>
  <formats count="4">
    <format dxfId="11">
      <pivotArea outline="0" collapsedLevelsAreSubtotals="1" fieldPosition="0"/>
    </format>
    <format dxfId="10">
      <pivotArea outline="0" collapsedLevelsAreSubtotals="1" fieldPosition="0"/>
    </format>
    <format dxfId="9">
      <pivotArea outline="0" collapsedLevelsAreSubtotals="1" fieldPosition="0"/>
    </format>
    <format dxfId="8">
      <pivotArea outline="0" collapsedLevelsAreSubtotals="1" fieldPosition="0"/>
    </format>
  </formats>
  <chartFormats count="8">
    <chartFormat chart="0" format="4"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1"/>
          </reference>
        </references>
      </pivotArea>
    </chartFormat>
    <chartFormat chart="1" format="6" series="1">
      <pivotArea type="data" outline="0" fieldPosition="0">
        <references count="1">
          <reference field="4294967294" count="1" selected="0">
            <x v="0"/>
          </reference>
        </references>
      </pivotArea>
    </chartFormat>
    <chartFormat chart="1" format="7" series="1">
      <pivotArea type="data" outline="0" fieldPosition="0">
        <references count="1">
          <reference field="4294967294" count="1" selected="0">
            <x v="1"/>
          </reference>
        </references>
      </pivotArea>
    </chartFormat>
    <chartFormat chart="3" format="10" series="1">
      <pivotArea type="data" outline="0" fieldPosition="0">
        <references count="1">
          <reference field="4294967294" count="1" selected="0">
            <x v="0"/>
          </reference>
        </references>
      </pivotArea>
    </chartFormat>
    <chartFormat chart="3" format="11" series="1">
      <pivotArea type="data" outline="0" fieldPosition="0">
        <references count="1">
          <reference field="4294967294" count="1" selected="0">
            <x v="1"/>
          </reference>
        </references>
      </pivotArea>
    </chartFormat>
    <chartFormat chart="6" format="14" series="1">
      <pivotArea type="data" outline="0" fieldPosition="0">
        <references count="1">
          <reference field="4294967294" count="1" selected="0">
            <x v="0"/>
          </reference>
        </references>
      </pivotArea>
    </chartFormat>
    <chartFormat chart="6" format="1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3" rowHeaderCaption="Alternative">
  <location ref="A2:C4" firstHeaderRow="0" firstDataRow="1" firstDataCol="1"/>
  <pivotFields count="36">
    <pivotField showAll="0"/>
    <pivotField axis="axisRow" showAll="0">
      <items count="4">
        <item x="0"/>
        <item m="1" x="2"/>
        <item x="1"/>
        <item t="default"/>
      </items>
    </pivotField>
    <pivotField showAll="0"/>
    <pivotField showAll="0"/>
    <pivotField showAll="0"/>
    <pivotField showAll="0"/>
    <pivotField numFmtId="3" showAll="0"/>
    <pivotField showAll="0" defaultSubtotal="0"/>
    <pivotField numFmtId="3" showAll="0"/>
    <pivotField numFmtId="3" showAll="0"/>
    <pivotField showAll="0"/>
    <pivotField showAll="0"/>
    <pivotField showAll="0" defaultSubtotal="0"/>
    <pivotField showAll="0" defaultSubtotal="0"/>
    <pivotField showAll="0"/>
    <pivotField showAll="0"/>
    <pivotField showAll="0"/>
    <pivotField showAll="0"/>
    <pivotField numFmtId="164" showAll="0"/>
    <pivotField showAll="0"/>
    <pivotField numFmtId="43" showAll="0" defaultSubtotal="0"/>
    <pivotField showAll="0"/>
    <pivotField showAll="0" defaultSubtotal="0"/>
    <pivotField showAll="0" defaultSubtotal="0"/>
    <pivotField showAll="0" defaultSubtotal="0"/>
    <pivotField showAll="0" defaultSubtotal="0"/>
    <pivotField showAll="0"/>
    <pivotField numFmtId="164" showAll="0" defaultSubtotal="0"/>
    <pivotField numFmtId="2" showAll="0" defaultSubtotal="0"/>
    <pivotField showAll="0"/>
    <pivotField numFmtId="2" showAll="0" defaultSubtotal="0"/>
    <pivotField showAll="0" defaultSubtotal="0"/>
    <pivotField numFmtId="3" showAll="0" defaultSubtotal="0"/>
    <pivotField numFmtId="3" showAll="0" defaultSubtotal="0"/>
    <pivotField dataField="1" numFmtId="166" showAll="0" defaultSubtotal="0"/>
    <pivotField dataField="1" numFmtId="166" showAll="0" defaultSubtotal="0"/>
  </pivotFields>
  <rowFields count="1">
    <field x="1"/>
  </rowFields>
  <rowItems count="2">
    <i>
      <x/>
    </i>
    <i>
      <x v="2"/>
    </i>
  </rowItems>
  <colFields count="1">
    <field x="-2"/>
  </colFields>
  <colItems count="2">
    <i>
      <x/>
    </i>
    <i i="1">
      <x v="1"/>
    </i>
  </colItems>
  <dataFields count="2">
    <dataField name="Internal Cost (NPV)" fld="34" baseField="0" baseItem="0"/>
    <dataField name="External Cost (NPV)" fld="35" baseField="1" baseItem="0"/>
  </dataFields>
  <formats count="4">
    <format dxfId="15">
      <pivotArea outline="0" collapsedLevelsAreSubtotals="1" fieldPosition="0"/>
    </format>
    <format dxfId="14">
      <pivotArea outline="0" collapsedLevelsAreSubtotals="1" fieldPosition="0"/>
    </format>
    <format dxfId="13">
      <pivotArea outline="0" collapsedLevelsAreSubtotals="1" fieldPosition="0"/>
    </format>
    <format dxfId="12">
      <pivotArea outline="0" collapsedLevelsAreSubtotals="1" fieldPosition="0"/>
    </format>
  </formats>
  <chartFormats count="2">
    <chartFormat chart="0" format="4"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chartFormat="12">
  <location ref="A70:C89" firstHeaderRow="0" firstDataRow="1" firstDataCol="1" rowPageCount="1" colPageCount="1"/>
  <pivotFields count="36">
    <pivotField showAll="0"/>
    <pivotField axis="axisRow" showAll="0">
      <items count="4">
        <item x="0"/>
        <item m="1" x="2"/>
        <item x="1"/>
        <item t="default"/>
      </items>
    </pivotField>
    <pivotField axis="axisPage" multipleItemSelectionAllowed="1" showAll="0">
      <items count="7">
        <item m="1" x="4"/>
        <item m="1" x="5"/>
        <item x="0"/>
        <item x="2"/>
        <item x="1"/>
        <item x="3"/>
        <item t="default"/>
      </items>
    </pivotField>
    <pivotField showAll="0"/>
    <pivotField axis="axisRow" showAll="0">
      <items count="12">
        <item x="7"/>
        <item x="8"/>
        <item x="0"/>
        <item x="3"/>
        <item x="6"/>
        <item x="1"/>
        <item x="5"/>
        <item x="9"/>
        <item x="10"/>
        <item x="2"/>
        <item x="4"/>
        <item t="default"/>
      </items>
    </pivotField>
    <pivotField showAll="0"/>
    <pivotField numFmtId="3" showAll="0"/>
    <pivotField showAll="0" defaultSubtotal="0"/>
    <pivotField numFmtId="3" showAll="0"/>
    <pivotField numFmtId="3" showAll="0"/>
    <pivotField showAll="0"/>
    <pivotField multipleItemSelectionAllowed="1" showAll="0"/>
    <pivotField showAll="0" defaultSubtotal="0"/>
    <pivotField showAll="0" defaultSubtotal="0"/>
    <pivotField showAll="0"/>
    <pivotField showAll="0"/>
    <pivotField showAll="0"/>
    <pivotField showAll="0"/>
    <pivotField numFmtId="164" showAll="0"/>
    <pivotField showAll="0"/>
    <pivotField numFmtId="43" showAll="0" defaultSubtotal="0"/>
    <pivotField showAll="0"/>
    <pivotField showAll="0" defaultSubtotal="0"/>
    <pivotField showAll="0" defaultSubtotal="0"/>
    <pivotField showAll="0" defaultSubtotal="0"/>
    <pivotField showAll="0" defaultSubtotal="0"/>
    <pivotField showAll="0"/>
    <pivotField numFmtId="164" showAll="0" defaultSubtotal="0"/>
    <pivotField numFmtId="2" showAll="0" defaultSubtotal="0"/>
    <pivotField showAll="0"/>
    <pivotField numFmtId="2" showAll="0" defaultSubtotal="0"/>
    <pivotField showAll="0" defaultSubtotal="0"/>
    <pivotField numFmtId="3" showAll="0" defaultSubtotal="0"/>
    <pivotField numFmtId="3" showAll="0" defaultSubtotal="0"/>
    <pivotField dataField="1" numFmtId="166" showAll="0" defaultSubtotal="0"/>
    <pivotField dataField="1" numFmtId="166" showAll="0" defaultSubtotal="0"/>
  </pivotFields>
  <rowFields count="2">
    <field x="1"/>
    <field x="4"/>
  </rowFields>
  <rowItems count="19">
    <i>
      <x/>
    </i>
    <i r="1">
      <x v="2"/>
    </i>
    <i r="1">
      <x v="3"/>
    </i>
    <i r="1">
      <x v="4"/>
    </i>
    <i r="1">
      <x v="5"/>
    </i>
    <i r="1">
      <x v="6"/>
    </i>
    <i r="1">
      <x v="8"/>
    </i>
    <i r="1">
      <x v="9"/>
    </i>
    <i r="1">
      <x v="10"/>
    </i>
    <i>
      <x v="2"/>
    </i>
    <i r="1">
      <x/>
    </i>
    <i r="1">
      <x v="1"/>
    </i>
    <i r="1">
      <x v="2"/>
    </i>
    <i r="1">
      <x v="3"/>
    </i>
    <i r="1">
      <x v="4"/>
    </i>
    <i r="1">
      <x v="5"/>
    </i>
    <i r="1">
      <x v="6"/>
    </i>
    <i r="1">
      <x v="7"/>
    </i>
    <i r="1">
      <x v="10"/>
    </i>
  </rowItems>
  <colFields count="1">
    <field x="-2"/>
  </colFields>
  <colItems count="2">
    <i>
      <x/>
    </i>
    <i i="1">
      <x v="1"/>
    </i>
  </colItems>
  <pageFields count="1">
    <pageField fld="2" hier="-1"/>
  </pageFields>
  <dataFields count="2">
    <dataField name="Internal Cost (NPV)" fld="34" baseField="0" baseItem="0"/>
    <dataField name="External Cost (NPV)" fld="35" baseField="1" baseItem="0"/>
  </dataFields>
  <formats count="4">
    <format dxfId="19">
      <pivotArea outline="0" collapsedLevelsAreSubtotals="1" fieldPosition="0"/>
    </format>
    <format dxfId="18">
      <pivotArea outline="0" collapsedLevelsAreSubtotals="1" fieldPosition="0"/>
    </format>
    <format dxfId="17">
      <pivotArea outline="0" collapsedLevelsAreSubtotals="1" fieldPosition="0"/>
    </format>
    <format dxfId="16">
      <pivotArea outline="0" collapsedLevelsAreSubtotals="1" fieldPosition="0"/>
    </format>
  </formats>
  <chartFormats count="16">
    <chartFormat chart="0" format="4"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1"/>
          </reference>
        </references>
      </pivotArea>
    </chartFormat>
    <chartFormat chart="1" format="6" series="1">
      <pivotArea type="data" outline="0" fieldPosition="0">
        <references count="1">
          <reference field="4294967294" count="1" selected="0">
            <x v="0"/>
          </reference>
        </references>
      </pivotArea>
    </chartFormat>
    <chartFormat chart="1" format="7" series="1">
      <pivotArea type="data" outline="0" fieldPosition="0">
        <references count="1">
          <reference field="4294967294" count="1" selected="0">
            <x v="1"/>
          </reference>
        </references>
      </pivotArea>
    </chartFormat>
    <chartFormat chart="3" format="10" series="1">
      <pivotArea type="data" outline="0" fieldPosition="0">
        <references count="1">
          <reference field="4294967294" count="1" selected="0">
            <x v="0"/>
          </reference>
        </references>
      </pivotArea>
    </chartFormat>
    <chartFormat chart="3" format="11" series="1">
      <pivotArea type="data" outline="0" fieldPosition="0">
        <references count="1">
          <reference field="4294967294" count="1" selected="0">
            <x v="1"/>
          </reference>
        </references>
      </pivotArea>
    </chartFormat>
    <chartFormat chart="6" format="14" series="1">
      <pivotArea type="data" outline="0" fieldPosition="0">
        <references count="1">
          <reference field="4294967294" count="1" selected="0">
            <x v="0"/>
          </reference>
        </references>
      </pivotArea>
    </chartFormat>
    <chartFormat chart="6" format="15" series="1">
      <pivotArea type="data" outline="0" fieldPosition="0">
        <references count="1">
          <reference field="4294967294" count="1" selected="0">
            <x v="1"/>
          </reference>
        </references>
      </pivotArea>
    </chartFormat>
    <chartFormat chart="8" format="18" series="1">
      <pivotArea type="data" outline="0" fieldPosition="0">
        <references count="1">
          <reference field="4294967294" count="1" selected="0">
            <x v="0"/>
          </reference>
        </references>
      </pivotArea>
    </chartFormat>
    <chartFormat chart="8" format="19" series="1">
      <pivotArea type="data" outline="0" fieldPosition="0">
        <references count="1">
          <reference field="4294967294" count="1" selected="0">
            <x v="1"/>
          </reference>
        </references>
      </pivotArea>
    </chartFormat>
    <chartFormat chart="10" format="2" series="1">
      <pivotArea type="data" outline="0" fieldPosition="0">
        <references count="1">
          <reference field="4294967294" count="1" selected="0">
            <x v="0"/>
          </reference>
        </references>
      </pivotArea>
    </chartFormat>
    <chartFormat chart="10" format="3" series="1">
      <pivotArea type="data" outline="0" fieldPosition="0">
        <references count="1">
          <reference field="4294967294" count="1" selected="0">
            <x v="1"/>
          </reference>
        </references>
      </pivotArea>
    </chartFormat>
    <chartFormat chart="11" format="4" series="1">
      <pivotArea type="data" outline="0" fieldPosition="0">
        <references count="1">
          <reference field="4294967294" count="1" selected="0">
            <x v="0"/>
          </reference>
        </references>
      </pivotArea>
    </chartFormat>
    <chartFormat chart="11" format="5" series="1">
      <pivotArea type="data" outline="0" fieldPosition="0">
        <references count="1">
          <reference field="4294967294" count="1" selected="0">
            <x v="1"/>
          </reference>
        </references>
      </pivotArea>
    </chartFormat>
    <chartFormat chart="9" format="2" series="1">
      <pivotArea type="data" outline="0" fieldPosition="0">
        <references count="1">
          <reference field="4294967294" count="1" selected="0">
            <x v="0"/>
          </reference>
        </references>
      </pivotArea>
    </chartFormat>
    <chartFormat chart="9"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4"/>
  <sheetViews>
    <sheetView tabSelected="1" workbookViewId="0">
      <selection activeCell="E19" sqref="E19"/>
    </sheetView>
  </sheetViews>
  <sheetFormatPr defaultRowHeight="15" x14ac:dyDescent="0.25"/>
  <cols>
    <col min="3" max="3" width="14" customWidth="1"/>
    <col min="4" max="4" width="9.5703125" bestFit="1" customWidth="1"/>
  </cols>
  <sheetData>
    <row r="3" spans="2:11" x14ac:dyDescent="0.25">
      <c r="B3" s="86"/>
      <c r="C3" s="87"/>
      <c r="D3" s="87"/>
      <c r="E3" s="87"/>
      <c r="F3" s="87"/>
      <c r="G3" s="87"/>
      <c r="H3" s="87"/>
      <c r="I3" s="87"/>
      <c r="J3" s="87"/>
      <c r="K3" s="88"/>
    </row>
    <row r="4" spans="2:11" x14ac:dyDescent="0.25">
      <c r="B4" s="89"/>
      <c r="C4" s="85"/>
      <c r="D4" s="85"/>
      <c r="E4" s="85"/>
      <c r="F4" s="85"/>
      <c r="G4" s="85"/>
      <c r="H4" s="85"/>
      <c r="I4" s="85"/>
      <c r="J4" s="85"/>
      <c r="K4" s="90"/>
    </row>
    <row r="5" spans="2:11" x14ac:dyDescent="0.25">
      <c r="B5" s="89"/>
      <c r="C5" s="85"/>
      <c r="D5" s="85"/>
      <c r="E5" s="85"/>
      <c r="F5" s="85"/>
      <c r="G5" s="85"/>
      <c r="H5" s="85"/>
      <c r="I5" s="85"/>
      <c r="J5" s="85"/>
      <c r="K5" s="90"/>
    </row>
    <row r="6" spans="2:11" x14ac:dyDescent="0.25">
      <c r="B6" s="89"/>
      <c r="C6" s="85" t="s">
        <v>377</v>
      </c>
      <c r="D6" s="85" t="s">
        <v>381</v>
      </c>
      <c r="E6" s="85"/>
      <c r="F6" s="85"/>
      <c r="G6" s="85"/>
      <c r="H6" s="85"/>
      <c r="I6" s="85"/>
      <c r="J6" s="85"/>
      <c r="K6" s="90"/>
    </row>
    <row r="7" spans="2:11" s="9" customFormat="1" x14ac:dyDescent="0.25">
      <c r="B7" s="89"/>
      <c r="C7" s="85"/>
      <c r="D7" s="85"/>
      <c r="E7" s="85"/>
      <c r="F7" s="85"/>
      <c r="G7" s="85"/>
      <c r="H7" s="85"/>
      <c r="I7" s="85"/>
      <c r="J7" s="85"/>
      <c r="K7" s="90"/>
    </row>
    <row r="8" spans="2:11" s="9" customFormat="1" x14ac:dyDescent="0.25">
      <c r="B8" s="89"/>
      <c r="C8" s="85" t="s">
        <v>382</v>
      </c>
      <c r="D8" s="85" t="s">
        <v>383</v>
      </c>
      <c r="E8" s="85"/>
      <c r="F8" s="85"/>
      <c r="G8" s="85"/>
      <c r="H8" s="85"/>
      <c r="I8" s="85"/>
      <c r="J8" s="85"/>
      <c r="K8" s="90"/>
    </row>
    <row r="9" spans="2:11" x14ac:dyDescent="0.25">
      <c r="B9" s="89"/>
      <c r="C9" s="85"/>
      <c r="D9" s="85"/>
      <c r="E9" s="85"/>
      <c r="F9" s="85"/>
      <c r="G9" s="85"/>
      <c r="H9" s="85"/>
      <c r="I9" s="85"/>
      <c r="J9" s="85"/>
      <c r="K9" s="90"/>
    </row>
    <row r="10" spans="2:11" x14ac:dyDescent="0.25">
      <c r="B10" s="89"/>
      <c r="C10" s="85" t="s">
        <v>378</v>
      </c>
      <c r="D10" s="85" t="s">
        <v>379</v>
      </c>
      <c r="E10" s="85"/>
      <c r="F10" s="85"/>
      <c r="G10" s="85"/>
      <c r="H10" s="85"/>
      <c r="I10" s="85"/>
      <c r="J10" s="85"/>
      <c r="K10" s="90"/>
    </row>
    <row r="11" spans="2:11" x14ac:dyDescent="0.25">
      <c r="B11" s="89"/>
      <c r="C11" s="85"/>
      <c r="D11" s="85"/>
      <c r="E11" s="85"/>
      <c r="F11" s="85"/>
      <c r="G11" s="85"/>
      <c r="H11" s="85"/>
      <c r="I11" s="85"/>
      <c r="J11" s="85"/>
      <c r="K11" s="90"/>
    </row>
    <row r="12" spans="2:11" x14ac:dyDescent="0.25">
      <c r="B12" s="89"/>
      <c r="C12" s="85" t="s">
        <v>380</v>
      </c>
      <c r="D12" s="94">
        <v>42838</v>
      </c>
      <c r="E12" s="85"/>
      <c r="F12" s="85"/>
      <c r="G12" s="85"/>
      <c r="H12" s="85"/>
      <c r="I12" s="85"/>
      <c r="J12" s="85"/>
      <c r="K12" s="90"/>
    </row>
    <row r="13" spans="2:11" x14ac:dyDescent="0.25">
      <c r="B13" s="89"/>
      <c r="C13" s="85"/>
      <c r="D13" s="85"/>
      <c r="E13" s="85"/>
      <c r="F13" s="85"/>
      <c r="G13" s="85"/>
      <c r="H13" s="85"/>
      <c r="I13" s="85"/>
      <c r="J13" s="85"/>
      <c r="K13" s="90"/>
    </row>
    <row r="14" spans="2:11" x14ac:dyDescent="0.25">
      <c r="B14" s="91"/>
      <c r="C14" s="92"/>
      <c r="D14" s="92"/>
      <c r="E14" s="92"/>
      <c r="F14" s="92"/>
      <c r="G14" s="92"/>
      <c r="H14" s="92"/>
      <c r="I14" s="92"/>
      <c r="J14" s="92"/>
      <c r="K14" s="9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85" zoomScaleNormal="85" workbookViewId="0">
      <selection activeCell="AD1" sqref="AD1"/>
    </sheetView>
  </sheetViews>
  <sheetFormatPr defaultColWidth="9" defaultRowHeight="15" x14ac:dyDescent="0.25"/>
  <cols>
    <col min="1" max="1" width="27.85546875" style="60" bestFit="1" customWidth="1"/>
    <col min="2" max="2" width="17.140625" style="60" customWidth="1"/>
    <col min="3" max="3" width="11.5703125" style="60" customWidth="1"/>
    <col min="4" max="4" width="9" style="60"/>
    <col min="5" max="5" width="10.140625" style="60" bestFit="1" customWidth="1"/>
    <col min="6" max="12" width="9" style="60"/>
    <col min="13" max="13" width="12.5703125" style="60" bestFit="1" customWidth="1"/>
    <col min="14" max="16384" width="9" style="60"/>
  </cols>
  <sheetData>
    <row r="1" spans="1:13" ht="20.25" thickBot="1" x14ac:dyDescent="0.3">
      <c r="A1" s="59" t="s">
        <v>291</v>
      </c>
      <c r="B1" s="59"/>
      <c r="C1" s="59"/>
      <c r="D1" s="59"/>
      <c r="E1" s="59"/>
      <c r="F1" s="59"/>
      <c r="G1" s="59"/>
      <c r="H1" s="59"/>
      <c r="I1" s="59"/>
      <c r="J1" s="59"/>
      <c r="K1" s="59"/>
      <c r="L1" s="59"/>
      <c r="M1" s="59"/>
    </row>
    <row r="2" spans="1:13" ht="15.75" thickTop="1" x14ac:dyDescent="0.25"/>
    <row r="3" spans="1:13" ht="33" customHeight="1" x14ac:dyDescent="0.25">
      <c r="A3" s="61" t="s">
        <v>292</v>
      </c>
      <c r="B3" s="96" t="s">
        <v>289</v>
      </c>
      <c r="C3" s="96"/>
      <c r="D3" s="96"/>
      <c r="E3" s="96"/>
      <c r="F3" s="96"/>
      <c r="G3" s="96"/>
      <c r="H3" s="96"/>
      <c r="I3" s="96"/>
      <c r="J3" s="96"/>
      <c r="K3" s="96"/>
      <c r="L3" s="96"/>
      <c r="M3" s="96"/>
    </row>
    <row r="4" spans="1:13" ht="47.25" customHeight="1" x14ac:dyDescent="0.25">
      <c r="A4" s="61" t="s">
        <v>293</v>
      </c>
      <c r="B4" s="96" t="s">
        <v>294</v>
      </c>
      <c r="C4" s="96"/>
      <c r="D4" s="96"/>
      <c r="E4" s="96"/>
      <c r="F4" s="96"/>
      <c r="G4" s="96"/>
      <c r="H4" s="96"/>
      <c r="I4" s="96"/>
      <c r="J4" s="96"/>
      <c r="K4" s="96"/>
      <c r="L4" s="96"/>
      <c r="M4" s="96"/>
    </row>
    <row r="5" spans="1:13" ht="61.5" customHeight="1" x14ac:dyDescent="0.25">
      <c r="A5" s="61" t="s">
        <v>296</v>
      </c>
      <c r="B5" s="96" t="s">
        <v>297</v>
      </c>
      <c r="C5" s="96"/>
      <c r="D5" s="96"/>
      <c r="E5" s="96"/>
      <c r="F5" s="96"/>
      <c r="G5" s="96"/>
      <c r="H5" s="96"/>
      <c r="I5" s="96"/>
      <c r="J5" s="96"/>
      <c r="K5" s="96"/>
      <c r="L5" s="96"/>
      <c r="M5" s="96"/>
    </row>
    <row r="6" spans="1:13" ht="15" customHeight="1" x14ac:dyDescent="0.25">
      <c r="A6" s="61" t="s">
        <v>295</v>
      </c>
      <c r="B6" s="96" t="s">
        <v>298</v>
      </c>
      <c r="C6" s="96"/>
      <c r="D6" s="96"/>
      <c r="E6" s="96"/>
      <c r="F6" s="96"/>
      <c r="G6" s="96"/>
      <c r="H6" s="96"/>
      <c r="I6" s="96"/>
      <c r="J6" s="96"/>
      <c r="K6" s="96"/>
      <c r="L6" s="96"/>
      <c r="M6" s="96"/>
    </row>
    <row r="7" spans="1:13" ht="15" customHeight="1" x14ac:dyDescent="0.25">
      <c r="A7" s="61"/>
    </row>
    <row r="8" spans="1:13" ht="20.25" thickBot="1" x14ac:dyDescent="0.3">
      <c r="A8" s="59" t="s">
        <v>312</v>
      </c>
      <c r="B8" s="59"/>
      <c r="C8" s="59"/>
      <c r="D8" s="59"/>
      <c r="E8" s="59"/>
      <c r="F8" s="59"/>
      <c r="G8" s="59"/>
      <c r="H8" s="59"/>
      <c r="I8" s="59"/>
      <c r="J8" s="59"/>
      <c r="K8" s="59"/>
      <c r="L8" s="59"/>
      <c r="M8" s="59"/>
    </row>
    <row r="9" spans="1:13" ht="15.75" thickTop="1" x14ac:dyDescent="0.25">
      <c r="A9" s="63" t="s">
        <v>311</v>
      </c>
      <c r="B9" s="63" t="s">
        <v>10</v>
      </c>
    </row>
    <row r="10" spans="1:13" ht="15" customHeight="1" x14ac:dyDescent="0.25">
      <c r="A10" s="62">
        <v>25</v>
      </c>
      <c r="B10" s="95" t="s">
        <v>315</v>
      </c>
      <c r="C10" s="95"/>
      <c r="D10" s="95"/>
      <c r="E10" s="95"/>
      <c r="F10" s="95"/>
      <c r="G10" s="95"/>
      <c r="H10" s="95"/>
      <c r="I10" s="95"/>
      <c r="J10" s="95"/>
      <c r="K10" s="95"/>
      <c r="L10" s="95"/>
      <c r="M10" s="95"/>
    </row>
    <row r="11" spans="1:13" ht="15" customHeight="1" x14ac:dyDescent="0.25">
      <c r="A11" s="62">
        <v>270</v>
      </c>
      <c r="B11" s="95" t="s">
        <v>320</v>
      </c>
      <c r="C11" s="95"/>
      <c r="D11" s="95"/>
      <c r="E11" s="95"/>
      <c r="F11" s="95"/>
      <c r="G11" s="95"/>
      <c r="H11" s="95"/>
      <c r="I11" s="95"/>
      <c r="J11" s="95"/>
      <c r="K11" s="95"/>
      <c r="L11" s="95"/>
      <c r="M11" s="95"/>
    </row>
    <row r="12" spans="1:13" x14ac:dyDescent="0.25">
      <c r="A12" s="62">
        <v>20</v>
      </c>
      <c r="B12" s="95" t="s">
        <v>299</v>
      </c>
      <c r="C12" s="95"/>
      <c r="D12" s="95"/>
      <c r="E12" s="95"/>
      <c r="F12" s="95"/>
      <c r="G12" s="95"/>
      <c r="H12" s="95"/>
      <c r="I12" s="95"/>
      <c r="J12" s="95"/>
      <c r="K12" s="95"/>
      <c r="L12" s="95"/>
      <c r="M12" s="95"/>
    </row>
    <row r="13" spans="1:13" x14ac:dyDescent="0.25">
      <c r="B13" s="95" t="s">
        <v>300</v>
      </c>
      <c r="C13" s="95"/>
      <c r="D13" s="95"/>
      <c r="E13" s="95"/>
      <c r="F13" s="95"/>
      <c r="G13" s="95"/>
      <c r="H13" s="95"/>
      <c r="I13" s="95"/>
      <c r="J13" s="95"/>
      <c r="K13" s="95"/>
      <c r="L13" s="95"/>
      <c r="M13" s="95"/>
    </row>
    <row r="14" spans="1:13" x14ac:dyDescent="0.25">
      <c r="B14" s="95" t="s">
        <v>301</v>
      </c>
      <c r="C14" s="95"/>
      <c r="D14" s="95"/>
      <c r="E14" s="95"/>
      <c r="F14" s="95"/>
      <c r="G14" s="95"/>
      <c r="H14" s="95"/>
      <c r="I14" s="95"/>
      <c r="J14" s="95"/>
      <c r="K14" s="95"/>
      <c r="L14" s="95"/>
      <c r="M14" s="95"/>
    </row>
    <row r="15" spans="1:13" x14ac:dyDescent="0.25">
      <c r="B15" s="95" t="s">
        <v>302</v>
      </c>
      <c r="C15" s="95"/>
      <c r="D15" s="95"/>
      <c r="E15" s="95"/>
      <c r="F15" s="95"/>
      <c r="G15" s="95"/>
      <c r="H15" s="95"/>
      <c r="I15" s="95"/>
      <c r="J15" s="95"/>
      <c r="K15" s="95"/>
      <c r="L15" s="95"/>
      <c r="M15" s="95"/>
    </row>
    <row r="16" spans="1:13" x14ac:dyDescent="0.25">
      <c r="A16" s="66">
        <v>101325</v>
      </c>
      <c r="B16" s="95" t="s">
        <v>303</v>
      </c>
      <c r="C16" s="95"/>
      <c r="D16" s="95"/>
      <c r="E16" s="95"/>
      <c r="F16" s="95"/>
      <c r="G16" s="95"/>
      <c r="H16" s="95"/>
      <c r="I16" s="95"/>
      <c r="J16" s="95"/>
      <c r="K16" s="95"/>
      <c r="L16" s="95"/>
      <c r="M16" s="95"/>
    </row>
    <row r="17" spans="1:13" x14ac:dyDescent="0.25">
      <c r="B17" s="95" t="s">
        <v>304</v>
      </c>
      <c r="C17" s="95"/>
      <c r="D17" s="95"/>
      <c r="E17" s="95"/>
      <c r="F17" s="95"/>
      <c r="G17" s="95"/>
      <c r="H17" s="95"/>
      <c r="I17" s="95"/>
      <c r="J17" s="95"/>
      <c r="K17" s="95"/>
      <c r="L17" s="95"/>
      <c r="M17" s="95"/>
    </row>
    <row r="18" spans="1:13" x14ac:dyDescent="0.25">
      <c r="B18" s="95" t="s">
        <v>305</v>
      </c>
      <c r="C18" s="95"/>
      <c r="D18" s="95"/>
      <c r="E18" s="95"/>
      <c r="F18" s="95"/>
      <c r="G18" s="95"/>
      <c r="H18" s="95"/>
      <c r="I18" s="95"/>
      <c r="J18" s="95"/>
      <c r="K18" s="95"/>
      <c r="L18" s="95"/>
      <c r="M18" s="95"/>
    </row>
    <row r="19" spans="1:13" x14ac:dyDescent="0.25">
      <c r="B19" s="95" t="s">
        <v>306</v>
      </c>
      <c r="C19" s="95"/>
      <c r="D19" s="95"/>
      <c r="E19" s="95"/>
      <c r="F19" s="95"/>
      <c r="G19" s="95"/>
      <c r="H19" s="95"/>
      <c r="I19" s="95"/>
      <c r="J19" s="95"/>
      <c r="K19" s="95"/>
      <c r="L19" s="95"/>
      <c r="M19" s="95"/>
    </row>
    <row r="20" spans="1:13" x14ac:dyDescent="0.25">
      <c r="A20" s="62">
        <v>2014</v>
      </c>
      <c r="B20" s="95" t="s">
        <v>307</v>
      </c>
      <c r="C20" s="95"/>
      <c r="D20" s="95"/>
      <c r="E20" s="95"/>
      <c r="F20" s="95"/>
      <c r="G20" s="95"/>
      <c r="H20" s="95"/>
      <c r="I20" s="95"/>
      <c r="J20" s="95"/>
      <c r="K20" s="95"/>
      <c r="L20" s="95"/>
      <c r="M20" s="95"/>
    </row>
    <row r="21" spans="1:13" x14ac:dyDescent="0.25">
      <c r="A21" s="62">
        <v>2015</v>
      </c>
      <c r="B21" s="95" t="s">
        <v>308</v>
      </c>
      <c r="C21" s="95"/>
      <c r="D21" s="95"/>
      <c r="E21" s="95"/>
      <c r="F21" s="95"/>
      <c r="G21" s="95"/>
      <c r="H21" s="95"/>
      <c r="I21" s="95"/>
      <c r="J21" s="95"/>
      <c r="K21" s="95"/>
      <c r="L21" s="95"/>
      <c r="M21" s="95"/>
    </row>
    <row r="22" spans="1:13" ht="30.75" customHeight="1" x14ac:dyDescent="0.25">
      <c r="B22" s="95" t="s">
        <v>309</v>
      </c>
      <c r="C22" s="95"/>
      <c r="D22" s="95"/>
      <c r="E22" s="95"/>
      <c r="F22" s="95"/>
      <c r="G22" s="95"/>
      <c r="H22" s="95"/>
      <c r="I22" s="95"/>
      <c r="J22" s="95"/>
      <c r="K22" s="95"/>
      <c r="L22" s="95"/>
      <c r="M22" s="95"/>
    </row>
    <row r="23" spans="1:13" x14ac:dyDescent="0.25">
      <c r="B23" s="95" t="s">
        <v>310</v>
      </c>
      <c r="C23" s="95"/>
      <c r="D23" s="95"/>
      <c r="E23" s="95"/>
      <c r="F23" s="95"/>
      <c r="G23" s="95"/>
      <c r="H23" s="95"/>
      <c r="I23" s="95"/>
      <c r="J23" s="95"/>
      <c r="K23" s="95"/>
      <c r="L23" s="95"/>
      <c r="M23" s="95"/>
    </row>
    <row r="24" spans="1:13" x14ac:dyDescent="0.25">
      <c r="A24" s="64">
        <v>2.8000000000000001E-2</v>
      </c>
      <c r="B24" s="95" t="s">
        <v>313</v>
      </c>
      <c r="C24" s="95"/>
      <c r="D24" s="95"/>
      <c r="E24" s="95"/>
      <c r="F24" s="95"/>
      <c r="G24" s="95"/>
      <c r="H24" s="95"/>
      <c r="I24" s="95"/>
      <c r="J24" s="95"/>
      <c r="K24" s="95"/>
      <c r="L24" s="95"/>
      <c r="M24" s="95"/>
    </row>
    <row r="25" spans="1:13" x14ac:dyDescent="0.25">
      <c r="A25" s="64">
        <v>0.03</v>
      </c>
      <c r="B25" s="95" t="s">
        <v>314</v>
      </c>
      <c r="C25" s="95"/>
      <c r="D25" s="95"/>
      <c r="E25" s="95"/>
      <c r="F25" s="95"/>
      <c r="G25" s="95"/>
      <c r="H25" s="95"/>
      <c r="I25" s="95"/>
      <c r="J25" s="95"/>
      <c r="K25" s="95"/>
      <c r="L25" s="95"/>
      <c r="M25" s="95"/>
    </row>
    <row r="27" spans="1:13" ht="20.25" thickBot="1" x14ac:dyDescent="0.3">
      <c r="A27" s="59" t="s">
        <v>316</v>
      </c>
      <c r="B27" s="59"/>
      <c r="C27" s="59"/>
      <c r="D27" s="59"/>
      <c r="E27" s="59"/>
      <c r="F27" s="59"/>
      <c r="G27" s="59"/>
      <c r="H27" s="59"/>
      <c r="I27" s="59"/>
      <c r="J27" s="59"/>
      <c r="K27" s="59"/>
      <c r="L27" s="59"/>
      <c r="M27" s="59"/>
    </row>
    <row r="28" spans="1:13" ht="15.75" thickTop="1" x14ac:dyDescent="0.25">
      <c r="A28" s="63" t="s">
        <v>311</v>
      </c>
      <c r="B28" s="63" t="s">
        <v>10</v>
      </c>
    </row>
    <row r="29" spans="1:13" ht="15" customHeight="1" x14ac:dyDescent="0.25">
      <c r="A29" s="62">
        <v>25</v>
      </c>
      <c r="B29" s="95" t="s">
        <v>317</v>
      </c>
      <c r="C29" s="95"/>
      <c r="D29" s="95"/>
      <c r="E29" s="95"/>
      <c r="F29" s="95"/>
      <c r="G29" s="95"/>
      <c r="H29" s="95"/>
      <c r="I29" s="95"/>
      <c r="J29" s="95"/>
      <c r="K29" s="95"/>
      <c r="L29" s="95"/>
      <c r="M29" s="95"/>
    </row>
    <row r="30" spans="1:13" ht="15" customHeight="1" x14ac:dyDescent="0.25">
      <c r="B30" s="95" t="s">
        <v>373</v>
      </c>
      <c r="C30" s="95"/>
      <c r="D30" s="95"/>
      <c r="E30" s="95"/>
      <c r="F30" s="95"/>
      <c r="G30" s="95"/>
      <c r="H30" s="95"/>
      <c r="I30" s="95"/>
      <c r="J30" s="95"/>
      <c r="K30" s="95"/>
      <c r="L30" s="95"/>
      <c r="M30" s="95"/>
    </row>
    <row r="31" spans="1:13" ht="30.75" customHeight="1" x14ac:dyDescent="0.25">
      <c r="A31" s="62">
        <v>4</v>
      </c>
      <c r="B31" s="95" t="s">
        <v>326</v>
      </c>
      <c r="C31" s="95"/>
      <c r="D31" s="95"/>
      <c r="E31" s="95"/>
      <c r="F31" s="95"/>
      <c r="G31" s="95"/>
      <c r="H31" s="95"/>
      <c r="I31" s="95"/>
      <c r="J31" s="95"/>
      <c r="K31" s="95"/>
      <c r="L31" s="95"/>
      <c r="M31" s="95"/>
    </row>
    <row r="32" spans="1:13" ht="15" customHeight="1" x14ac:dyDescent="0.25">
      <c r="A32" s="62">
        <v>52</v>
      </c>
      <c r="B32" s="95" t="s">
        <v>374</v>
      </c>
      <c r="C32" s="95"/>
      <c r="D32" s="95"/>
      <c r="E32" s="95"/>
      <c r="F32" s="95"/>
      <c r="G32" s="95"/>
      <c r="H32" s="95"/>
      <c r="I32" s="95"/>
      <c r="J32" s="95"/>
      <c r="K32" s="95"/>
      <c r="L32" s="95"/>
      <c r="M32" s="95"/>
    </row>
    <row r="33" spans="1:13" ht="32.25" customHeight="1" x14ac:dyDescent="0.25">
      <c r="A33" s="66">
        <v>310000</v>
      </c>
      <c r="B33" s="95" t="s">
        <v>318</v>
      </c>
      <c r="C33" s="95"/>
      <c r="D33" s="95"/>
      <c r="E33" s="95"/>
      <c r="F33" s="95"/>
      <c r="G33" s="95"/>
      <c r="H33" s="95"/>
      <c r="I33" s="95"/>
      <c r="J33" s="95"/>
      <c r="K33" s="95"/>
      <c r="L33" s="95"/>
      <c r="M33" s="95"/>
    </row>
    <row r="35" spans="1:13" ht="20.25" thickBot="1" x14ac:dyDescent="0.3">
      <c r="A35" s="59" t="s">
        <v>319</v>
      </c>
      <c r="B35" s="59"/>
      <c r="C35" s="59"/>
      <c r="D35" s="59"/>
      <c r="E35" s="59"/>
      <c r="F35" s="59"/>
      <c r="G35" s="59"/>
      <c r="H35" s="59"/>
      <c r="I35" s="59"/>
      <c r="J35" s="59"/>
      <c r="K35" s="59"/>
      <c r="L35" s="59"/>
      <c r="M35" s="59"/>
    </row>
    <row r="36" spans="1:13" ht="15.75" thickTop="1" x14ac:dyDescent="0.25">
      <c r="A36" s="63" t="s">
        <v>311</v>
      </c>
      <c r="B36" s="63" t="s">
        <v>10</v>
      </c>
    </row>
    <row r="37" spans="1:13" ht="15" customHeight="1" x14ac:dyDescent="0.25">
      <c r="A37" s="62">
        <v>30</v>
      </c>
      <c r="B37" s="67" t="s">
        <v>321</v>
      </c>
      <c r="C37" s="65"/>
      <c r="D37" s="65"/>
      <c r="E37" s="65"/>
      <c r="F37" s="65"/>
      <c r="G37" s="65"/>
      <c r="H37" s="65"/>
      <c r="I37" s="65"/>
      <c r="J37" s="65"/>
      <c r="K37" s="65"/>
      <c r="L37" s="65"/>
      <c r="M37" s="65"/>
    </row>
    <row r="38" spans="1:13" ht="15" customHeight="1" x14ac:dyDescent="0.25">
      <c r="A38" s="62">
        <v>5</v>
      </c>
      <c r="B38" s="68" t="s">
        <v>323</v>
      </c>
      <c r="C38" s="65"/>
      <c r="D38" s="65"/>
      <c r="E38" s="65"/>
      <c r="F38" s="65"/>
      <c r="G38" s="65"/>
      <c r="H38" s="65"/>
      <c r="I38" s="65"/>
      <c r="J38" s="65"/>
      <c r="K38" s="65"/>
      <c r="L38" s="65"/>
      <c r="M38" s="65"/>
    </row>
    <row r="39" spans="1:13" ht="15" customHeight="1" x14ac:dyDescent="0.25">
      <c r="B39" s="68" t="s">
        <v>322</v>
      </c>
      <c r="C39" s="65"/>
      <c r="D39" s="65"/>
      <c r="E39" s="65"/>
      <c r="F39" s="65"/>
      <c r="G39" s="65"/>
      <c r="H39" s="65"/>
      <c r="I39" s="65"/>
      <c r="J39" s="65"/>
      <c r="K39" s="65"/>
      <c r="L39" s="65"/>
      <c r="M39" s="65"/>
    </row>
    <row r="40" spans="1:13" ht="15" customHeight="1" x14ac:dyDescent="0.25">
      <c r="A40" s="62">
        <v>12</v>
      </c>
      <c r="B40" s="68" t="s">
        <v>375</v>
      </c>
      <c r="C40" s="65"/>
      <c r="D40" s="65"/>
      <c r="E40" s="65"/>
      <c r="F40" s="65"/>
      <c r="G40" s="65"/>
      <c r="H40" s="65"/>
      <c r="I40" s="65"/>
      <c r="J40" s="65"/>
      <c r="K40" s="65"/>
      <c r="L40" s="65"/>
      <c r="M40" s="65"/>
    </row>
    <row r="41" spans="1:13" ht="15" customHeight="1" x14ac:dyDescent="0.25">
      <c r="B41" s="68" t="s">
        <v>376</v>
      </c>
      <c r="C41" s="65"/>
      <c r="D41" s="65"/>
      <c r="E41" s="65"/>
      <c r="F41" s="65"/>
      <c r="G41" s="65"/>
      <c r="H41" s="65"/>
      <c r="I41" s="65"/>
      <c r="J41" s="65"/>
      <c r="K41" s="65"/>
      <c r="L41" s="65"/>
      <c r="M41" s="65"/>
    </row>
  </sheetData>
  <mergeCells count="25">
    <mergeCell ref="B29:M29"/>
    <mergeCell ref="B31:M31"/>
    <mergeCell ref="B32:M32"/>
    <mergeCell ref="B33:M33"/>
    <mergeCell ref="B30:M30"/>
    <mergeCell ref="B25:M25"/>
    <mergeCell ref="B19:M19"/>
    <mergeCell ref="B20:M20"/>
    <mergeCell ref="B21:M21"/>
    <mergeCell ref="B22:M22"/>
    <mergeCell ref="B23:M23"/>
    <mergeCell ref="B24:M24"/>
    <mergeCell ref="B18:M18"/>
    <mergeCell ref="B3:M3"/>
    <mergeCell ref="B6:M6"/>
    <mergeCell ref="B4:M4"/>
    <mergeCell ref="B5:M5"/>
    <mergeCell ref="B10:M10"/>
    <mergeCell ref="B12:M12"/>
    <mergeCell ref="B11:M11"/>
    <mergeCell ref="B13:M13"/>
    <mergeCell ref="B14:M14"/>
    <mergeCell ref="B15:M15"/>
    <mergeCell ref="B16:M16"/>
    <mergeCell ref="B17:M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31"/>
  <sheetViews>
    <sheetView showGridLines="0" zoomScale="85" zoomScaleNormal="85" workbookViewId="0">
      <pane ySplit="5" topLeftCell="A6" activePane="bottomLeft" state="frozen"/>
      <selection pane="bottomLeft" activeCell="X1" sqref="X1"/>
    </sheetView>
  </sheetViews>
  <sheetFormatPr defaultRowHeight="15" x14ac:dyDescent="0.25"/>
  <cols>
    <col min="1" max="1" width="11.42578125" style="9" customWidth="1"/>
    <col min="2" max="3" width="13.42578125" style="9" customWidth="1"/>
    <col min="4" max="4" width="17.5703125" style="9" bestFit="1" customWidth="1"/>
    <col min="5" max="5" width="19.85546875" style="9" bestFit="1" customWidth="1"/>
    <col min="6" max="6" width="48.5703125" style="9" bestFit="1" customWidth="1"/>
    <col min="7" max="10" width="13.42578125" style="9" customWidth="1"/>
    <col min="11" max="11" width="38.28515625" style="9" customWidth="1"/>
    <col min="12" max="12" width="22.28515625" style="9" bestFit="1" customWidth="1"/>
    <col min="13" max="13" width="15" style="9" bestFit="1" customWidth="1"/>
    <col min="14" max="14" width="74.7109375" style="9" bestFit="1" customWidth="1"/>
    <col min="15" max="15" width="8.85546875" style="9" bestFit="1" customWidth="1"/>
    <col min="16" max="16" width="11.5703125" style="9" bestFit="1" customWidth="1"/>
    <col min="17" max="17" width="20.7109375" style="9" bestFit="1" customWidth="1"/>
    <col min="18" max="18" width="15.7109375" style="9" bestFit="1" customWidth="1"/>
    <col min="19" max="19" width="12" style="9" customWidth="1"/>
    <col min="20" max="20" width="11.7109375" style="9" bestFit="1" customWidth="1"/>
    <col min="21" max="21" width="10.140625" style="9" bestFit="1" customWidth="1"/>
    <col min="22" max="22" width="11.42578125" style="9" bestFit="1" customWidth="1"/>
    <col min="23" max="16384" width="9.140625" style="9"/>
  </cols>
  <sheetData>
    <row r="1" spans="1:22" ht="20.25" thickBot="1" x14ac:dyDescent="0.35">
      <c r="A1" s="23" t="s">
        <v>331</v>
      </c>
      <c r="B1" s="23"/>
      <c r="C1" s="23"/>
      <c r="D1" s="23"/>
      <c r="E1" s="23"/>
      <c r="F1" s="23"/>
      <c r="G1" s="23"/>
      <c r="H1" s="23"/>
      <c r="I1" s="23"/>
      <c r="J1" s="23"/>
      <c r="K1" s="23"/>
      <c r="L1" s="23"/>
      <c r="M1" s="23"/>
      <c r="N1" s="23"/>
      <c r="O1" s="23"/>
      <c r="P1" s="23"/>
      <c r="Q1" s="23"/>
      <c r="R1" s="23"/>
      <c r="S1" s="23"/>
      <c r="T1" s="23"/>
      <c r="U1" s="23"/>
      <c r="V1" s="23"/>
    </row>
    <row r="2" spans="1:22" ht="15.75" thickTop="1" x14ac:dyDescent="0.25">
      <c r="A2" s="1" t="s">
        <v>261</v>
      </c>
      <c r="B2" s="43">
        <v>1</v>
      </c>
      <c r="C2" s="43">
        <v>2</v>
      </c>
      <c r="D2" s="43">
        <v>3</v>
      </c>
      <c r="E2" s="43">
        <v>4</v>
      </c>
      <c r="F2" s="43">
        <v>5</v>
      </c>
      <c r="G2" s="43">
        <v>6</v>
      </c>
      <c r="H2" s="43">
        <v>7</v>
      </c>
      <c r="I2" s="43">
        <v>8</v>
      </c>
      <c r="J2" s="43">
        <v>9</v>
      </c>
      <c r="K2" s="43">
        <v>10</v>
      </c>
      <c r="L2" s="43">
        <v>11</v>
      </c>
      <c r="M2" s="43">
        <v>12</v>
      </c>
      <c r="N2" s="43">
        <v>13</v>
      </c>
      <c r="O2" s="43">
        <v>14</v>
      </c>
      <c r="P2" s="43">
        <v>15</v>
      </c>
      <c r="Q2" s="43">
        <v>16</v>
      </c>
      <c r="R2" s="43">
        <v>17</v>
      </c>
      <c r="S2" s="43">
        <v>18</v>
      </c>
      <c r="T2" s="43">
        <v>19</v>
      </c>
      <c r="U2" s="43">
        <v>20</v>
      </c>
      <c r="V2" s="43">
        <v>21</v>
      </c>
    </row>
    <row r="3" spans="1:22" s="38" customFormat="1" x14ac:dyDescent="0.25">
      <c r="B3" s="39"/>
      <c r="C3" s="39"/>
      <c r="D3" s="39"/>
      <c r="E3" s="39"/>
      <c r="F3" s="39"/>
      <c r="G3" s="39"/>
      <c r="H3" s="39"/>
      <c r="I3" s="39"/>
      <c r="J3" s="39"/>
      <c r="K3" s="39"/>
      <c r="L3" s="39"/>
      <c r="M3" s="39"/>
      <c r="N3" s="39"/>
      <c r="O3" s="39"/>
      <c r="P3" s="39"/>
      <c r="Q3" s="39"/>
      <c r="R3" s="39"/>
      <c r="S3" s="39"/>
      <c r="T3" s="39"/>
      <c r="U3" s="42"/>
      <c r="V3" s="39"/>
    </row>
    <row r="4" spans="1:22" ht="20.25" thickBot="1" x14ac:dyDescent="0.35">
      <c r="B4" s="23" t="s">
        <v>167</v>
      </c>
      <c r="C4" s="23"/>
      <c r="D4" s="23"/>
      <c r="E4" s="23" t="s">
        <v>170</v>
      </c>
      <c r="F4" s="23"/>
      <c r="G4" s="23"/>
      <c r="H4" s="23"/>
      <c r="I4" s="23"/>
      <c r="J4" s="23"/>
      <c r="K4" s="23" t="s">
        <v>169</v>
      </c>
      <c r="L4" s="23"/>
      <c r="M4" s="23"/>
      <c r="N4" s="23"/>
      <c r="O4" s="23"/>
      <c r="P4" s="23"/>
      <c r="Q4" s="23"/>
      <c r="R4" s="24"/>
      <c r="S4" s="80"/>
      <c r="T4" s="31"/>
      <c r="U4" s="31"/>
      <c r="V4" s="31"/>
    </row>
    <row r="5" spans="1:22" ht="105.75" thickTop="1" x14ac:dyDescent="0.25">
      <c r="A5" s="1" t="s">
        <v>262</v>
      </c>
      <c r="B5" s="25" t="s">
        <v>97</v>
      </c>
      <c r="C5" s="26" t="s">
        <v>2</v>
      </c>
      <c r="D5" s="26" t="s">
        <v>13</v>
      </c>
      <c r="E5" s="27" t="s">
        <v>93</v>
      </c>
      <c r="F5" s="27" t="s">
        <v>155</v>
      </c>
      <c r="G5" s="27" t="s">
        <v>157</v>
      </c>
      <c r="H5" s="27" t="s">
        <v>333</v>
      </c>
      <c r="I5" s="27" t="s">
        <v>158</v>
      </c>
      <c r="J5" s="27" t="s">
        <v>160</v>
      </c>
      <c r="K5" s="29" t="s">
        <v>109</v>
      </c>
      <c r="L5" s="29" t="s">
        <v>106</v>
      </c>
      <c r="M5" s="29" t="s">
        <v>361</v>
      </c>
      <c r="N5" s="29" t="s">
        <v>334</v>
      </c>
      <c r="O5" s="29" t="s">
        <v>9</v>
      </c>
      <c r="P5" s="29" t="s">
        <v>1</v>
      </c>
      <c r="Q5" s="29" t="s">
        <v>94</v>
      </c>
      <c r="R5" s="29" t="s">
        <v>59</v>
      </c>
      <c r="S5" s="29" t="s">
        <v>161</v>
      </c>
      <c r="T5" s="29" t="s">
        <v>131</v>
      </c>
      <c r="U5" s="29" t="s">
        <v>336</v>
      </c>
      <c r="V5" s="29" t="s">
        <v>143</v>
      </c>
    </row>
    <row r="6" spans="1:22" x14ac:dyDescent="0.25">
      <c r="A6" s="12">
        <v>1</v>
      </c>
      <c r="B6" s="12" t="s">
        <v>60</v>
      </c>
      <c r="C6" s="12" t="s">
        <v>3</v>
      </c>
      <c r="D6" s="12" t="s">
        <v>14</v>
      </c>
      <c r="E6" s="12" t="s">
        <v>168</v>
      </c>
      <c r="F6" s="12" t="s">
        <v>165</v>
      </c>
      <c r="G6" s="18">
        <v>1</v>
      </c>
      <c r="H6" s="12" t="s">
        <v>74</v>
      </c>
      <c r="I6" s="12">
        <v>270</v>
      </c>
      <c r="J6" s="12">
        <f>I6*'Step 1 - Study Scope'!$A$10</f>
        <v>6750</v>
      </c>
      <c r="K6" s="12" t="s">
        <v>90</v>
      </c>
      <c r="L6" s="12" t="s">
        <v>75</v>
      </c>
      <c r="M6" s="12" t="s">
        <v>0</v>
      </c>
      <c r="N6" s="20" t="s">
        <v>120</v>
      </c>
      <c r="O6" s="3" t="s">
        <v>102</v>
      </c>
      <c r="P6" s="3" t="s">
        <v>102</v>
      </c>
      <c r="Q6" s="19" t="s">
        <v>95</v>
      </c>
      <c r="R6" s="15" t="s">
        <v>102</v>
      </c>
      <c r="S6" s="14">
        <v>231580.19426676148</v>
      </c>
      <c r="T6" s="3" t="s">
        <v>73</v>
      </c>
      <c r="U6" s="32">
        <v>3.78</v>
      </c>
      <c r="V6" s="33" t="s">
        <v>198</v>
      </c>
    </row>
    <row r="7" spans="1:22" x14ac:dyDescent="0.25">
      <c r="A7" s="12">
        <v>2</v>
      </c>
      <c r="B7" s="12" t="s">
        <v>60</v>
      </c>
      <c r="C7" s="12" t="s">
        <v>339</v>
      </c>
      <c r="D7" s="12" t="s">
        <v>328</v>
      </c>
      <c r="E7" s="12" t="s">
        <v>91</v>
      </c>
      <c r="F7" s="12" t="s">
        <v>159</v>
      </c>
      <c r="G7" s="12">
        <v>1</v>
      </c>
      <c r="H7" s="12" t="s">
        <v>111</v>
      </c>
      <c r="I7" s="12">
        <v>1</v>
      </c>
      <c r="J7" s="12">
        <v>1</v>
      </c>
      <c r="K7" s="12" t="s">
        <v>88</v>
      </c>
      <c r="L7" s="12" t="s">
        <v>75</v>
      </c>
      <c r="M7" s="12" t="s">
        <v>0</v>
      </c>
      <c r="N7" s="20" t="s">
        <v>145</v>
      </c>
      <c r="O7" s="12" t="s">
        <v>102</v>
      </c>
      <c r="P7" s="12" t="s">
        <v>102</v>
      </c>
      <c r="Q7" s="19" t="s">
        <v>128</v>
      </c>
      <c r="R7" s="15" t="s">
        <v>102</v>
      </c>
      <c r="S7" s="14">
        <v>13379.799284885072</v>
      </c>
      <c r="T7" s="3" t="s">
        <v>45</v>
      </c>
      <c r="U7" s="32">
        <v>0.06</v>
      </c>
      <c r="V7" s="33" t="s">
        <v>148</v>
      </c>
    </row>
    <row r="8" spans="1:22" x14ac:dyDescent="0.25">
      <c r="A8" s="12">
        <v>3</v>
      </c>
      <c r="B8" s="12" t="s">
        <v>60</v>
      </c>
      <c r="C8" s="12" t="s">
        <v>339</v>
      </c>
      <c r="D8" s="12" t="s">
        <v>328</v>
      </c>
      <c r="E8" s="12" t="s">
        <v>19</v>
      </c>
      <c r="F8" s="12" t="s">
        <v>159</v>
      </c>
      <c r="G8" s="12">
        <v>1</v>
      </c>
      <c r="H8" s="12" t="s">
        <v>111</v>
      </c>
      <c r="I8" s="12">
        <v>1</v>
      </c>
      <c r="J8" s="12">
        <v>1</v>
      </c>
      <c r="K8" s="12" t="s">
        <v>88</v>
      </c>
      <c r="L8" s="12" t="s">
        <v>75</v>
      </c>
      <c r="M8" s="12" t="s">
        <v>0</v>
      </c>
      <c r="N8" s="20" t="s">
        <v>145</v>
      </c>
      <c r="O8" s="12" t="s">
        <v>102</v>
      </c>
      <c r="P8" s="12" t="s">
        <v>102</v>
      </c>
      <c r="Q8" s="19" t="s">
        <v>128</v>
      </c>
      <c r="R8" s="15" t="s">
        <v>102</v>
      </c>
      <c r="S8" s="14">
        <v>2907034.65</v>
      </c>
      <c r="T8" s="3" t="s">
        <v>45</v>
      </c>
      <c r="U8" s="32">
        <v>0.06</v>
      </c>
      <c r="V8" s="33" t="s">
        <v>148</v>
      </c>
    </row>
    <row r="9" spans="1:22" x14ac:dyDescent="0.25">
      <c r="A9" s="12">
        <v>4</v>
      </c>
      <c r="B9" s="12" t="s">
        <v>60</v>
      </c>
      <c r="C9" s="12" t="s">
        <v>339</v>
      </c>
      <c r="D9" s="12" t="s">
        <v>328</v>
      </c>
      <c r="E9" s="12" t="s">
        <v>91</v>
      </c>
      <c r="F9" s="12" t="s">
        <v>159</v>
      </c>
      <c r="G9" s="12">
        <v>1</v>
      </c>
      <c r="H9" s="12" t="s">
        <v>111</v>
      </c>
      <c r="I9" s="12">
        <v>1</v>
      </c>
      <c r="J9" s="12">
        <v>1</v>
      </c>
      <c r="K9" s="12" t="s">
        <v>162</v>
      </c>
      <c r="L9" s="12" t="s">
        <v>144</v>
      </c>
      <c r="M9" s="12" t="s">
        <v>0</v>
      </c>
      <c r="N9" s="12" t="s">
        <v>123</v>
      </c>
      <c r="O9" s="3">
        <v>339113</v>
      </c>
      <c r="P9" s="3" t="s">
        <v>102</v>
      </c>
      <c r="Q9" s="19" t="s">
        <v>95</v>
      </c>
      <c r="R9" s="15" t="s">
        <v>102</v>
      </c>
      <c r="S9" s="14">
        <v>2.6407891525423728</v>
      </c>
      <c r="T9" s="3" t="s">
        <v>4</v>
      </c>
      <c r="U9" s="32">
        <v>92.73</v>
      </c>
      <c r="V9" s="33" t="s">
        <v>148</v>
      </c>
    </row>
    <row r="10" spans="1:22" s="79" customFormat="1" x14ac:dyDescent="0.25">
      <c r="A10" s="12">
        <v>5</v>
      </c>
      <c r="B10" s="12" t="s">
        <v>60</v>
      </c>
      <c r="C10" s="12" t="s">
        <v>339</v>
      </c>
      <c r="D10" s="12" t="s">
        <v>360</v>
      </c>
      <c r="E10" s="12" t="s">
        <v>91</v>
      </c>
      <c r="F10" s="12" t="s">
        <v>159</v>
      </c>
      <c r="G10" s="12">
        <v>1</v>
      </c>
      <c r="H10" s="12" t="s">
        <v>111</v>
      </c>
      <c r="I10" s="12">
        <v>1</v>
      </c>
      <c r="J10" s="12">
        <v>1</v>
      </c>
      <c r="K10" s="12" t="s">
        <v>6</v>
      </c>
      <c r="L10" s="12" t="s">
        <v>144</v>
      </c>
      <c r="M10" s="12" t="s">
        <v>0</v>
      </c>
      <c r="N10" s="12" t="s">
        <v>115</v>
      </c>
      <c r="O10" s="3" t="s">
        <v>40</v>
      </c>
      <c r="P10" s="3" t="s">
        <v>102</v>
      </c>
      <c r="Q10" s="19" t="s">
        <v>95</v>
      </c>
      <c r="R10" s="15" t="s">
        <v>102</v>
      </c>
      <c r="S10" s="74">
        <v>69600</v>
      </c>
      <c r="T10" s="3" t="s">
        <v>4</v>
      </c>
      <c r="U10" s="32">
        <v>0.79</v>
      </c>
      <c r="V10" s="33" t="s">
        <v>33</v>
      </c>
    </row>
    <row r="11" spans="1:22" x14ac:dyDescent="0.25">
      <c r="A11" s="12">
        <v>6</v>
      </c>
      <c r="B11" s="12" t="s">
        <v>60</v>
      </c>
      <c r="C11" s="12" t="s">
        <v>339</v>
      </c>
      <c r="D11" s="12" t="s">
        <v>329</v>
      </c>
      <c r="E11" s="12" t="s">
        <v>18</v>
      </c>
      <c r="F11" s="12" t="s">
        <v>159</v>
      </c>
      <c r="G11" s="12">
        <v>1</v>
      </c>
      <c r="H11" s="12" t="s">
        <v>111</v>
      </c>
      <c r="I11" s="12">
        <v>1</v>
      </c>
      <c r="J11" s="12">
        <v>1</v>
      </c>
      <c r="K11" s="12" t="s">
        <v>8</v>
      </c>
      <c r="L11" s="12" t="s">
        <v>144</v>
      </c>
      <c r="M11" s="12" t="s">
        <v>0</v>
      </c>
      <c r="N11" s="12" t="s">
        <v>116</v>
      </c>
      <c r="O11" s="3">
        <v>327993</v>
      </c>
      <c r="P11" s="3" t="s">
        <v>102</v>
      </c>
      <c r="Q11" s="19" t="s">
        <v>95</v>
      </c>
      <c r="R11" s="15" t="s">
        <v>102</v>
      </c>
      <c r="S11" s="14">
        <v>472800</v>
      </c>
      <c r="T11" s="3" t="s">
        <v>4</v>
      </c>
      <c r="U11" s="32">
        <v>0.09</v>
      </c>
      <c r="V11" s="33" t="s">
        <v>148</v>
      </c>
    </row>
    <row r="12" spans="1:22" x14ac:dyDescent="0.25">
      <c r="A12" s="12">
        <v>7</v>
      </c>
      <c r="B12" s="12" t="s">
        <v>60</v>
      </c>
      <c r="C12" s="12" t="s">
        <v>339</v>
      </c>
      <c r="D12" s="12" t="s">
        <v>329</v>
      </c>
      <c r="E12" s="12" t="s">
        <v>18</v>
      </c>
      <c r="F12" s="12" t="s">
        <v>159</v>
      </c>
      <c r="G12" s="12">
        <v>1</v>
      </c>
      <c r="H12" s="12" t="s">
        <v>111</v>
      </c>
      <c r="I12" s="12">
        <v>1</v>
      </c>
      <c r="J12" s="12">
        <v>1</v>
      </c>
      <c r="K12" s="12" t="s">
        <v>162</v>
      </c>
      <c r="L12" s="12" t="s">
        <v>144</v>
      </c>
      <c r="M12" s="12" t="s">
        <v>0</v>
      </c>
      <c r="N12" s="12" t="s">
        <v>123</v>
      </c>
      <c r="O12" s="3">
        <v>339113</v>
      </c>
      <c r="P12" s="3" t="s">
        <v>102</v>
      </c>
      <c r="Q12" s="19" t="s">
        <v>95</v>
      </c>
      <c r="R12" s="15" t="s">
        <v>102</v>
      </c>
      <c r="S12" s="14">
        <v>4.9928263988522241</v>
      </c>
      <c r="T12" s="3" t="s">
        <v>111</v>
      </c>
      <c r="U12" s="32">
        <v>127.62</v>
      </c>
      <c r="V12" s="33" t="s">
        <v>148</v>
      </c>
    </row>
    <row r="13" spans="1:22" x14ac:dyDescent="0.25">
      <c r="A13" s="12">
        <v>8</v>
      </c>
      <c r="B13" s="12" t="s">
        <v>60</v>
      </c>
      <c r="C13" s="12" t="s">
        <v>339</v>
      </c>
      <c r="D13" s="12" t="s">
        <v>329</v>
      </c>
      <c r="E13" s="12" t="s">
        <v>18</v>
      </c>
      <c r="F13" s="12" t="s">
        <v>159</v>
      </c>
      <c r="G13" s="12">
        <v>1</v>
      </c>
      <c r="H13" s="12" t="s">
        <v>111</v>
      </c>
      <c r="I13" s="12">
        <v>1</v>
      </c>
      <c r="J13" s="12">
        <v>1</v>
      </c>
      <c r="K13" s="12" t="s">
        <v>88</v>
      </c>
      <c r="L13" s="12" t="s">
        <v>75</v>
      </c>
      <c r="M13" s="12" t="s">
        <v>0</v>
      </c>
      <c r="N13" s="20" t="s">
        <v>145</v>
      </c>
      <c r="O13" s="12" t="s">
        <v>102</v>
      </c>
      <c r="P13" s="12" t="s">
        <v>102</v>
      </c>
      <c r="Q13" s="19" t="s">
        <v>128</v>
      </c>
      <c r="R13" s="15" t="s">
        <v>102</v>
      </c>
      <c r="S13" s="14">
        <v>4950.5257354074765</v>
      </c>
      <c r="T13" s="3" t="s">
        <v>45</v>
      </c>
      <c r="U13" s="32">
        <v>0.06</v>
      </c>
      <c r="V13" s="33" t="s">
        <v>148</v>
      </c>
    </row>
    <row r="14" spans="1:22" s="78" customFormat="1" x14ac:dyDescent="0.25">
      <c r="A14" s="12">
        <v>9</v>
      </c>
      <c r="B14" s="12" t="s">
        <v>60</v>
      </c>
      <c r="C14" s="12" t="s">
        <v>339</v>
      </c>
      <c r="D14" s="12" t="s">
        <v>328</v>
      </c>
      <c r="E14" s="12" t="s">
        <v>19</v>
      </c>
      <c r="F14" s="12" t="s">
        <v>159</v>
      </c>
      <c r="G14" s="12">
        <v>1</v>
      </c>
      <c r="H14" s="12" t="s">
        <v>111</v>
      </c>
      <c r="I14" s="12">
        <v>1</v>
      </c>
      <c r="J14" s="12">
        <v>1</v>
      </c>
      <c r="K14" s="12" t="s">
        <v>21</v>
      </c>
      <c r="L14" s="12" t="s">
        <v>144</v>
      </c>
      <c r="M14" s="12" t="s">
        <v>0</v>
      </c>
      <c r="N14" s="12" t="s">
        <v>118</v>
      </c>
      <c r="O14" s="3" t="s">
        <v>39</v>
      </c>
      <c r="P14" s="3" t="s">
        <v>102</v>
      </c>
      <c r="Q14" s="19" t="s">
        <v>95</v>
      </c>
      <c r="R14" s="15" t="s">
        <v>102</v>
      </c>
      <c r="S14" s="14">
        <v>555600</v>
      </c>
      <c r="T14" s="3" t="s">
        <v>4</v>
      </c>
      <c r="U14" s="32">
        <v>1.75</v>
      </c>
      <c r="V14" s="33" t="s">
        <v>148</v>
      </c>
    </row>
    <row r="15" spans="1:22" s="78" customFormat="1" x14ac:dyDescent="0.25">
      <c r="A15" s="12">
        <v>10</v>
      </c>
      <c r="B15" s="12" t="s">
        <v>60</v>
      </c>
      <c r="C15" s="12" t="s">
        <v>339</v>
      </c>
      <c r="D15" s="12" t="s">
        <v>328</v>
      </c>
      <c r="E15" s="12" t="s">
        <v>19</v>
      </c>
      <c r="F15" s="12" t="s">
        <v>159</v>
      </c>
      <c r="G15" s="12">
        <v>1</v>
      </c>
      <c r="H15" s="12" t="s">
        <v>111</v>
      </c>
      <c r="I15" s="12">
        <v>1</v>
      </c>
      <c r="J15" s="12">
        <v>1</v>
      </c>
      <c r="K15" s="12" t="s">
        <v>11</v>
      </c>
      <c r="L15" s="12" t="s">
        <v>144</v>
      </c>
      <c r="M15" s="12" t="s">
        <v>0</v>
      </c>
      <c r="N15" s="12" t="s">
        <v>121</v>
      </c>
      <c r="O15" s="3">
        <v>325211</v>
      </c>
      <c r="P15" s="3" t="s">
        <v>102</v>
      </c>
      <c r="Q15" s="19" t="s">
        <v>95</v>
      </c>
      <c r="R15" s="15" t="s">
        <v>102</v>
      </c>
      <c r="S15" s="14">
        <v>360000</v>
      </c>
      <c r="T15" s="3" t="s">
        <v>4</v>
      </c>
      <c r="U15" s="32">
        <v>3.5</v>
      </c>
      <c r="V15" s="33" t="s">
        <v>148</v>
      </c>
    </row>
    <row r="16" spans="1:22" s="78" customFormat="1" x14ac:dyDescent="0.25">
      <c r="A16" s="12">
        <v>11</v>
      </c>
      <c r="B16" s="12" t="s">
        <v>60</v>
      </c>
      <c r="C16" s="12" t="s">
        <v>339</v>
      </c>
      <c r="D16" s="12" t="s">
        <v>328</v>
      </c>
      <c r="E16" s="12" t="s">
        <v>19</v>
      </c>
      <c r="F16" s="12" t="s">
        <v>159</v>
      </c>
      <c r="G16" s="12">
        <v>1</v>
      </c>
      <c r="H16" s="12" t="s">
        <v>111</v>
      </c>
      <c r="I16" s="12">
        <v>1</v>
      </c>
      <c r="J16" s="12">
        <v>1</v>
      </c>
      <c r="K16" s="12" t="s">
        <v>354</v>
      </c>
      <c r="L16" s="12" t="s">
        <v>144</v>
      </c>
      <c r="M16" s="12" t="s">
        <v>0</v>
      </c>
      <c r="N16" s="12" t="s">
        <v>121</v>
      </c>
      <c r="O16" s="3">
        <v>325211</v>
      </c>
      <c r="P16" s="3" t="s">
        <v>102</v>
      </c>
      <c r="Q16" s="19" t="s">
        <v>95</v>
      </c>
      <c r="R16" s="15" t="s">
        <v>102</v>
      </c>
      <c r="S16" s="14">
        <v>60200</v>
      </c>
      <c r="T16" s="3" t="s">
        <v>4</v>
      </c>
      <c r="U16" s="32">
        <v>3</v>
      </c>
      <c r="V16" s="33" t="s">
        <v>148</v>
      </c>
    </row>
    <row r="17" spans="1:22" s="78" customFormat="1" x14ac:dyDescent="0.25">
      <c r="A17" s="12">
        <v>12</v>
      </c>
      <c r="B17" s="12" t="s">
        <v>60</v>
      </c>
      <c r="C17" s="12" t="s">
        <v>339</v>
      </c>
      <c r="D17" s="12" t="s">
        <v>328</v>
      </c>
      <c r="E17" s="12" t="s">
        <v>19</v>
      </c>
      <c r="F17" s="12" t="s">
        <v>159</v>
      </c>
      <c r="G17" s="12">
        <v>1</v>
      </c>
      <c r="H17" s="12" t="s">
        <v>111</v>
      </c>
      <c r="I17" s="12">
        <v>1</v>
      </c>
      <c r="J17" s="12">
        <v>1</v>
      </c>
      <c r="K17" s="12" t="s">
        <v>12</v>
      </c>
      <c r="L17" s="12" t="s">
        <v>144</v>
      </c>
      <c r="M17" s="12" t="s">
        <v>0</v>
      </c>
      <c r="N17" s="12" t="s">
        <v>124</v>
      </c>
      <c r="O17" s="3" t="s">
        <v>38</v>
      </c>
      <c r="P17" s="3" t="s">
        <v>102</v>
      </c>
      <c r="Q17" s="19" t="s">
        <v>95</v>
      </c>
      <c r="R17" s="15" t="s">
        <v>102</v>
      </c>
      <c r="S17" s="14">
        <v>270250</v>
      </c>
      <c r="T17" s="3" t="s">
        <v>4</v>
      </c>
      <c r="U17" s="32">
        <v>2.5</v>
      </c>
      <c r="V17" s="33" t="s">
        <v>148</v>
      </c>
    </row>
    <row r="18" spans="1:22" x14ac:dyDescent="0.25">
      <c r="A18" s="12">
        <v>13</v>
      </c>
      <c r="B18" s="12" t="s">
        <v>60</v>
      </c>
      <c r="C18" s="12" t="s">
        <v>339</v>
      </c>
      <c r="D18" s="12" t="s">
        <v>328</v>
      </c>
      <c r="E18" s="12" t="s">
        <v>19</v>
      </c>
      <c r="F18" s="12" t="s">
        <v>159</v>
      </c>
      <c r="G18" s="12">
        <v>1</v>
      </c>
      <c r="H18" s="12" t="s">
        <v>111</v>
      </c>
      <c r="I18" s="12">
        <v>1</v>
      </c>
      <c r="J18" s="12">
        <v>1</v>
      </c>
      <c r="K18" s="12" t="s">
        <v>92</v>
      </c>
      <c r="L18" s="12" t="s">
        <v>144</v>
      </c>
      <c r="M18" s="12" t="s">
        <v>0</v>
      </c>
      <c r="N18" s="12" t="s">
        <v>112</v>
      </c>
      <c r="O18" s="3">
        <v>333412</v>
      </c>
      <c r="P18" s="3" t="s">
        <v>102</v>
      </c>
      <c r="Q18" s="19" t="s">
        <v>95</v>
      </c>
      <c r="R18" s="15" t="s">
        <v>102</v>
      </c>
      <c r="S18" s="14">
        <v>425</v>
      </c>
      <c r="T18" s="3" t="s">
        <v>111</v>
      </c>
      <c r="U18" s="32">
        <v>436.43117392200264</v>
      </c>
      <c r="V18" s="33" t="s">
        <v>148</v>
      </c>
    </row>
    <row r="19" spans="1:22" x14ac:dyDescent="0.25">
      <c r="A19" s="12">
        <v>14</v>
      </c>
      <c r="B19" s="12" t="s">
        <v>60</v>
      </c>
      <c r="C19" s="12" t="s">
        <v>339</v>
      </c>
      <c r="D19" s="12" t="s">
        <v>328</v>
      </c>
      <c r="E19" s="12" t="s">
        <v>19</v>
      </c>
      <c r="F19" s="12" t="s">
        <v>159</v>
      </c>
      <c r="G19" s="12">
        <v>1</v>
      </c>
      <c r="H19" s="12" t="s">
        <v>111</v>
      </c>
      <c r="I19" s="12">
        <v>1</v>
      </c>
      <c r="J19" s="12">
        <v>1</v>
      </c>
      <c r="K19" s="12" t="s">
        <v>86</v>
      </c>
      <c r="L19" s="13" t="s">
        <v>96</v>
      </c>
      <c r="M19" s="13" t="s">
        <v>0</v>
      </c>
      <c r="N19" s="12" t="s">
        <v>117</v>
      </c>
      <c r="O19" s="3">
        <v>230102</v>
      </c>
      <c r="P19" s="3" t="s">
        <v>102</v>
      </c>
      <c r="Q19" s="19" t="s">
        <v>95</v>
      </c>
      <c r="R19" s="15" t="s">
        <v>102</v>
      </c>
      <c r="S19" s="14">
        <f>1000000/'Step 1 - Study Scope'!$A$12</f>
        <v>50000</v>
      </c>
      <c r="T19" s="3" t="s">
        <v>87</v>
      </c>
      <c r="U19" s="32">
        <v>120</v>
      </c>
      <c r="V19" s="33" t="s">
        <v>148</v>
      </c>
    </row>
    <row r="20" spans="1:22" x14ac:dyDescent="0.25">
      <c r="A20" s="12">
        <v>15</v>
      </c>
      <c r="B20" s="13" t="s">
        <v>60</v>
      </c>
      <c r="C20" s="13" t="s">
        <v>339</v>
      </c>
      <c r="D20" s="13" t="s">
        <v>328</v>
      </c>
      <c r="E20" s="13" t="s">
        <v>19</v>
      </c>
      <c r="F20" s="13" t="s">
        <v>159</v>
      </c>
      <c r="G20" s="13">
        <v>1</v>
      </c>
      <c r="H20" s="13" t="s">
        <v>111</v>
      </c>
      <c r="I20" s="13">
        <v>1</v>
      </c>
      <c r="J20" s="13">
        <v>1</v>
      </c>
      <c r="K20" s="13" t="s">
        <v>164</v>
      </c>
      <c r="L20" s="13" t="s">
        <v>96</v>
      </c>
      <c r="M20" s="13" t="s">
        <v>0</v>
      </c>
      <c r="N20" s="13" t="s">
        <v>102</v>
      </c>
      <c r="O20" s="15" t="s">
        <v>102</v>
      </c>
      <c r="P20" s="15" t="s">
        <v>102</v>
      </c>
      <c r="Q20" s="19" t="s">
        <v>110</v>
      </c>
      <c r="R20" s="15" t="s">
        <v>139</v>
      </c>
      <c r="S20" s="14">
        <f>1000000/'Step 1 - Study Scope'!$A$12*'Step 1 - Study Scope'!$A$10</f>
        <v>1250000</v>
      </c>
      <c r="T20" s="15" t="s">
        <v>87</v>
      </c>
      <c r="U20" s="32">
        <v>0</v>
      </c>
      <c r="V20" s="33" t="s">
        <v>102</v>
      </c>
    </row>
    <row r="21" spans="1:22" x14ac:dyDescent="0.25">
      <c r="A21" s="12">
        <v>16</v>
      </c>
      <c r="B21" s="12" t="s">
        <v>60</v>
      </c>
      <c r="C21" s="12" t="s">
        <v>339</v>
      </c>
      <c r="D21" s="12" t="s">
        <v>328</v>
      </c>
      <c r="E21" s="12" t="s">
        <v>19</v>
      </c>
      <c r="F21" s="12" t="s">
        <v>159</v>
      </c>
      <c r="G21" s="12">
        <v>1</v>
      </c>
      <c r="H21" s="12" t="s">
        <v>111</v>
      </c>
      <c r="I21" s="12">
        <v>1</v>
      </c>
      <c r="J21" s="12">
        <v>1</v>
      </c>
      <c r="K21" s="12" t="s">
        <v>264</v>
      </c>
      <c r="L21" s="12" t="s">
        <v>46</v>
      </c>
      <c r="M21" s="12" t="s">
        <v>0</v>
      </c>
      <c r="N21" s="12" t="s">
        <v>126</v>
      </c>
      <c r="O21" s="3" t="s">
        <v>34</v>
      </c>
      <c r="P21" s="3" t="s">
        <v>102</v>
      </c>
      <c r="Q21" s="19" t="s">
        <v>95</v>
      </c>
      <c r="R21" s="15" t="s">
        <v>102</v>
      </c>
      <c r="S21" s="14">
        <v>1350967.41</v>
      </c>
      <c r="T21" s="15" t="s">
        <v>132</v>
      </c>
      <c r="U21" s="32">
        <v>6.6835516000000005E-4</v>
      </c>
      <c r="V21" s="33" t="s">
        <v>148</v>
      </c>
    </row>
    <row r="22" spans="1:22" x14ac:dyDescent="0.25">
      <c r="A22" s="12">
        <v>17</v>
      </c>
      <c r="B22" s="13" t="s">
        <v>60</v>
      </c>
      <c r="C22" s="13" t="s">
        <v>339</v>
      </c>
      <c r="D22" s="13" t="s">
        <v>328</v>
      </c>
      <c r="E22" s="13" t="s">
        <v>19</v>
      </c>
      <c r="F22" s="13" t="s">
        <v>159</v>
      </c>
      <c r="G22" s="13">
        <v>1</v>
      </c>
      <c r="H22" s="13" t="s">
        <v>111</v>
      </c>
      <c r="I22" s="13">
        <v>1</v>
      </c>
      <c r="J22" s="13">
        <v>1</v>
      </c>
      <c r="K22" s="13" t="s">
        <v>149</v>
      </c>
      <c r="L22" s="13" t="s">
        <v>46</v>
      </c>
      <c r="M22" s="13" t="s">
        <v>0</v>
      </c>
      <c r="N22" s="13" t="s">
        <v>102</v>
      </c>
      <c r="O22" s="15" t="s">
        <v>102</v>
      </c>
      <c r="P22" s="15" t="s">
        <v>102</v>
      </c>
      <c r="Q22" s="19" t="s">
        <v>95</v>
      </c>
      <c r="R22" s="15" t="s">
        <v>139</v>
      </c>
      <c r="S22" s="14">
        <v>1039205.7</v>
      </c>
      <c r="T22" s="15" t="s">
        <v>132</v>
      </c>
      <c r="U22" s="32">
        <v>0</v>
      </c>
      <c r="V22" s="33" t="s">
        <v>102</v>
      </c>
    </row>
    <row r="23" spans="1:22" x14ac:dyDescent="0.25">
      <c r="A23" s="12">
        <v>18</v>
      </c>
      <c r="B23" s="12" t="s">
        <v>60</v>
      </c>
      <c r="C23" s="12" t="s">
        <v>339</v>
      </c>
      <c r="D23" s="12" t="s">
        <v>328</v>
      </c>
      <c r="E23" s="12" t="s">
        <v>91</v>
      </c>
      <c r="F23" s="12" t="s">
        <v>159</v>
      </c>
      <c r="G23" s="12">
        <v>1</v>
      </c>
      <c r="H23" s="12" t="s">
        <v>111</v>
      </c>
      <c r="I23" s="12">
        <v>1</v>
      </c>
      <c r="J23" s="12">
        <v>1</v>
      </c>
      <c r="K23" s="12" t="s">
        <v>264</v>
      </c>
      <c r="L23" s="12" t="s">
        <v>46</v>
      </c>
      <c r="M23" s="12" t="s">
        <v>0</v>
      </c>
      <c r="N23" s="12" t="s">
        <v>126</v>
      </c>
      <c r="O23" s="3" t="s">
        <v>34</v>
      </c>
      <c r="P23" s="3" t="s">
        <v>102</v>
      </c>
      <c r="Q23" s="19" t="s">
        <v>95</v>
      </c>
      <c r="R23" s="15" t="s">
        <v>102</v>
      </c>
      <c r="S23" s="14">
        <v>1640.5179329988316</v>
      </c>
      <c r="T23" s="3" t="s">
        <v>73</v>
      </c>
      <c r="U23" s="32">
        <v>2.5299999999999997E-3</v>
      </c>
      <c r="V23" s="33" t="s">
        <v>148</v>
      </c>
    </row>
    <row r="24" spans="1:22" x14ac:dyDescent="0.25">
      <c r="A24" s="12">
        <v>19</v>
      </c>
      <c r="B24" s="13" t="s">
        <v>60</v>
      </c>
      <c r="C24" s="13" t="s">
        <v>339</v>
      </c>
      <c r="D24" s="13" t="s">
        <v>328</v>
      </c>
      <c r="E24" s="13" t="s">
        <v>91</v>
      </c>
      <c r="F24" s="13" t="s">
        <v>159</v>
      </c>
      <c r="G24" s="13">
        <v>1</v>
      </c>
      <c r="H24" s="13" t="s">
        <v>111</v>
      </c>
      <c r="I24" s="13">
        <v>1</v>
      </c>
      <c r="J24" s="13">
        <v>1</v>
      </c>
      <c r="K24" s="13" t="s">
        <v>149</v>
      </c>
      <c r="L24" s="13" t="s">
        <v>46</v>
      </c>
      <c r="M24" s="13" t="s">
        <v>0</v>
      </c>
      <c r="N24" s="13" t="s">
        <v>102</v>
      </c>
      <c r="O24" s="15" t="s">
        <v>102</v>
      </c>
      <c r="P24" s="15" t="s">
        <v>102</v>
      </c>
      <c r="Q24" s="19" t="s">
        <v>95</v>
      </c>
      <c r="R24" s="15" t="s">
        <v>139</v>
      </c>
      <c r="S24" s="14">
        <v>1640.5179329988316</v>
      </c>
      <c r="T24" s="15" t="s">
        <v>73</v>
      </c>
      <c r="U24" s="32">
        <v>0</v>
      </c>
      <c r="V24" s="33" t="s">
        <v>102</v>
      </c>
    </row>
    <row r="25" spans="1:22" x14ac:dyDescent="0.25">
      <c r="A25" s="12">
        <v>20</v>
      </c>
      <c r="B25" s="13" t="s">
        <v>60</v>
      </c>
      <c r="C25" s="13" t="s">
        <v>339</v>
      </c>
      <c r="D25" s="13" t="s">
        <v>328</v>
      </c>
      <c r="E25" s="13" t="s">
        <v>16</v>
      </c>
      <c r="F25" s="12" t="s">
        <v>159</v>
      </c>
      <c r="G25" s="12">
        <v>1</v>
      </c>
      <c r="H25" s="12" t="s">
        <v>111</v>
      </c>
      <c r="I25" s="12">
        <v>1</v>
      </c>
      <c r="J25" s="12">
        <v>1</v>
      </c>
      <c r="K25" s="13" t="s">
        <v>84</v>
      </c>
      <c r="L25" s="12" t="s">
        <v>146</v>
      </c>
      <c r="M25" s="12" t="s">
        <v>61</v>
      </c>
      <c r="N25" s="12" t="s">
        <v>125</v>
      </c>
      <c r="O25" s="3" t="s">
        <v>43</v>
      </c>
      <c r="P25" s="3" t="s">
        <v>102</v>
      </c>
      <c r="Q25" s="19" t="s">
        <v>95</v>
      </c>
      <c r="R25" s="15" t="s">
        <v>102</v>
      </c>
      <c r="S25" s="14">
        <v>17261.013366443338</v>
      </c>
      <c r="T25" s="3" t="s">
        <v>73</v>
      </c>
      <c r="U25" s="32">
        <v>3.17</v>
      </c>
      <c r="V25" s="33" t="s">
        <v>148</v>
      </c>
    </row>
    <row r="26" spans="1:22" x14ac:dyDescent="0.25">
      <c r="A26" s="12">
        <v>21</v>
      </c>
      <c r="B26" s="13" t="s">
        <v>60</v>
      </c>
      <c r="C26" s="3" t="s">
        <v>17</v>
      </c>
      <c r="D26" s="3" t="s">
        <v>328</v>
      </c>
      <c r="E26" s="3" t="s">
        <v>327</v>
      </c>
      <c r="F26" s="12" t="s">
        <v>159</v>
      </c>
      <c r="G26" s="12">
        <v>1</v>
      </c>
      <c r="H26" s="12" t="s">
        <v>111</v>
      </c>
      <c r="I26" s="13">
        <f>'Step 1 - Study Scope'!$A$40</f>
        <v>12</v>
      </c>
      <c r="J26" s="13">
        <f>I26*'Step 1 - Study Scope'!$A$10</f>
        <v>300</v>
      </c>
      <c r="K26" s="12" t="s">
        <v>264</v>
      </c>
      <c r="L26" s="12" t="s">
        <v>46</v>
      </c>
      <c r="M26" s="12" t="s">
        <v>0</v>
      </c>
      <c r="N26" s="12" t="s">
        <v>126</v>
      </c>
      <c r="O26" s="3" t="s">
        <v>34</v>
      </c>
      <c r="P26" s="3" t="s">
        <v>102</v>
      </c>
      <c r="Q26" s="19" t="s">
        <v>95</v>
      </c>
      <c r="R26" s="15" t="s">
        <v>102</v>
      </c>
      <c r="S26" s="14">
        <v>22306.027471875001</v>
      </c>
      <c r="T26" s="3" t="s">
        <v>73</v>
      </c>
      <c r="U26" s="32">
        <v>3.6700000000000001E-3</v>
      </c>
      <c r="V26" s="33" t="s">
        <v>33</v>
      </c>
    </row>
    <row r="27" spans="1:22" x14ac:dyDescent="0.25">
      <c r="A27" s="12">
        <v>22</v>
      </c>
      <c r="B27" s="13" t="s">
        <v>60</v>
      </c>
      <c r="C27" s="15" t="s">
        <v>17</v>
      </c>
      <c r="D27" s="15" t="s">
        <v>328</v>
      </c>
      <c r="E27" s="3" t="s">
        <v>327</v>
      </c>
      <c r="F27" s="13" t="s">
        <v>159</v>
      </c>
      <c r="G27" s="13">
        <v>1</v>
      </c>
      <c r="H27" s="13" t="s">
        <v>111</v>
      </c>
      <c r="I27" s="13">
        <f>'Step 1 - Study Scope'!$A$40</f>
        <v>12</v>
      </c>
      <c r="J27" s="13">
        <f>I27*'Step 1 - Study Scope'!$A$10</f>
        <v>300</v>
      </c>
      <c r="K27" s="13" t="s">
        <v>149</v>
      </c>
      <c r="L27" s="13" t="s">
        <v>46</v>
      </c>
      <c r="M27" s="13" t="s">
        <v>0</v>
      </c>
      <c r="N27" s="13" t="s">
        <v>102</v>
      </c>
      <c r="O27" s="15" t="s">
        <v>102</v>
      </c>
      <c r="P27" s="15" t="s">
        <v>102</v>
      </c>
      <c r="Q27" s="19" t="s">
        <v>95</v>
      </c>
      <c r="R27" s="15" t="s">
        <v>139</v>
      </c>
      <c r="S27" s="14">
        <v>22306.027471875001</v>
      </c>
      <c r="T27" s="3" t="s">
        <v>73</v>
      </c>
      <c r="U27" s="32">
        <v>0</v>
      </c>
      <c r="V27" s="33" t="s">
        <v>102</v>
      </c>
    </row>
    <row r="28" spans="1:22" x14ac:dyDescent="0.25">
      <c r="A28" s="12">
        <v>23</v>
      </c>
      <c r="B28" s="13" t="s">
        <v>60</v>
      </c>
      <c r="C28" s="3" t="s">
        <v>17</v>
      </c>
      <c r="D28" s="3" t="s">
        <v>328</v>
      </c>
      <c r="E28" s="3" t="s">
        <v>327</v>
      </c>
      <c r="F28" s="12" t="s">
        <v>159</v>
      </c>
      <c r="G28" s="12">
        <v>1</v>
      </c>
      <c r="H28" s="12" t="s">
        <v>111</v>
      </c>
      <c r="I28" s="13">
        <f>'Step 1 - Study Scope'!$A$40</f>
        <v>12</v>
      </c>
      <c r="J28" s="13">
        <f>I28*'Step 1 - Study Scope'!$A$10</f>
        <v>300</v>
      </c>
      <c r="K28" s="13" t="s">
        <v>341</v>
      </c>
      <c r="L28" s="12" t="s">
        <v>144</v>
      </c>
      <c r="M28" s="12" t="s">
        <v>0</v>
      </c>
      <c r="N28" s="12" t="s">
        <v>122</v>
      </c>
      <c r="O28" s="3" t="s">
        <v>37</v>
      </c>
      <c r="P28" s="3" t="s">
        <v>102</v>
      </c>
      <c r="Q28" s="19" t="s">
        <v>95</v>
      </c>
      <c r="R28" s="15" t="s">
        <v>102</v>
      </c>
      <c r="S28" s="14">
        <v>28145.833333333332</v>
      </c>
      <c r="T28" s="3" t="s">
        <v>73</v>
      </c>
      <c r="U28" s="32">
        <v>8.513272727272728</v>
      </c>
      <c r="V28" s="33" t="s">
        <v>33</v>
      </c>
    </row>
    <row r="29" spans="1:22" x14ac:dyDescent="0.25">
      <c r="A29" s="12">
        <v>24</v>
      </c>
      <c r="B29" s="13" t="s">
        <v>60</v>
      </c>
      <c r="C29" s="3" t="s">
        <v>339</v>
      </c>
      <c r="D29" s="3" t="s">
        <v>328</v>
      </c>
      <c r="E29" s="3" t="s">
        <v>16</v>
      </c>
      <c r="F29" s="12" t="s">
        <v>159</v>
      </c>
      <c r="G29" s="12">
        <v>1</v>
      </c>
      <c r="H29" s="12" t="s">
        <v>111</v>
      </c>
      <c r="I29" s="12">
        <v>1</v>
      </c>
      <c r="J29" s="12">
        <v>1</v>
      </c>
      <c r="K29" s="13" t="s">
        <v>99</v>
      </c>
      <c r="L29" s="12" t="s">
        <v>146</v>
      </c>
      <c r="M29" s="12" t="s">
        <v>0</v>
      </c>
      <c r="N29" s="12" t="s">
        <v>147</v>
      </c>
      <c r="O29" s="3" t="s">
        <v>42</v>
      </c>
      <c r="P29" s="3" t="s">
        <v>102</v>
      </c>
      <c r="Q29" s="19" t="s">
        <v>95</v>
      </c>
      <c r="R29" s="15" t="s">
        <v>102</v>
      </c>
      <c r="S29" s="14">
        <v>65340.043984378128</v>
      </c>
      <c r="T29" s="3" t="s">
        <v>73</v>
      </c>
      <c r="U29" s="32">
        <v>1</v>
      </c>
      <c r="V29" s="33" t="s">
        <v>148</v>
      </c>
    </row>
    <row r="30" spans="1:22" s="45" customFormat="1" x14ac:dyDescent="0.25">
      <c r="A30" s="12">
        <v>25</v>
      </c>
      <c r="B30" s="13" t="s">
        <v>60</v>
      </c>
      <c r="C30" s="13" t="s">
        <v>340</v>
      </c>
      <c r="D30" s="13" t="s">
        <v>328</v>
      </c>
      <c r="E30" s="13" t="s">
        <v>342</v>
      </c>
      <c r="F30" s="13" t="s">
        <v>159</v>
      </c>
      <c r="G30" s="13">
        <v>1</v>
      </c>
      <c r="H30" s="13" t="s">
        <v>111</v>
      </c>
      <c r="I30" s="13">
        <v>1</v>
      </c>
      <c r="J30" s="13">
        <v>1</v>
      </c>
      <c r="K30" s="13" t="s">
        <v>343</v>
      </c>
      <c r="L30" s="13" t="s">
        <v>144</v>
      </c>
      <c r="M30" s="13" t="s">
        <v>61</v>
      </c>
      <c r="N30" s="13" t="s">
        <v>125</v>
      </c>
      <c r="O30" s="15" t="s">
        <v>43</v>
      </c>
      <c r="P30" s="15" t="s">
        <v>102</v>
      </c>
      <c r="Q30" s="19" t="s">
        <v>95</v>
      </c>
      <c r="R30" s="15" t="s">
        <v>102</v>
      </c>
      <c r="S30" s="74">
        <v>1718850</v>
      </c>
      <c r="T30" s="13" t="s">
        <v>4</v>
      </c>
      <c r="U30" s="33">
        <v>5.3999999999999999E-2</v>
      </c>
      <c r="V30" s="33" t="s">
        <v>33</v>
      </c>
    </row>
    <row r="31" spans="1:22" x14ac:dyDescent="0.25">
      <c r="A31" s="12">
        <v>26</v>
      </c>
      <c r="B31" s="12" t="s">
        <v>60</v>
      </c>
      <c r="C31" s="12" t="s">
        <v>339</v>
      </c>
      <c r="D31" s="12" t="s">
        <v>328</v>
      </c>
      <c r="E31" s="12" t="s">
        <v>19</v>
      </c>
      <c r="F31" s="12" t="s">
        <v>159</v>
      </c>
      <c r="G31" s="12">
        <v>1</v>
      </c>
      <c r="H31" s="12" t="s">
        <v>111</v>
      </c>
      <c r="I31" s="12">
        <v>1</v>
      </c>
      <c r="J31" s="12">
        <v>1</v>
      </c>
      <c r="K31" s="12" t="s">
        <v>355</v>
      </c>
      <c r="L31" s="4" t="s">
        <v>144</v>
      </c>
      <c r="M31" s="4" t="s">
        <v>0</v>
      </c>
      <c r="N31" s="13" t="s">
        <v>357</v>
      </c>
      <c r="O31" s="3">
        <v>22121</v>
      </c>
      <c r="P31" s="12" t="s">
        <v>102</v>
      </c>
      <c r="Q31" s="12" t="s">
        <v>95</v>
      </c>
      <c r="R31" s="16" t="s">
        <v>102</v>
      </c>
      <c r="S31" s="14">
        <v>11127.226499999999</v>
      </c>
      <c r="T31" s="13" t="s">
        <v>133</v>
      </c>
      <c r="U31" s="32">
        <v>0.13702090687937571</v>
      </c>
      <c r="V31" s="33" t="s">
        <v>198</v>
      </c>
    </row>
    <row r="32" spans="1:22" x14ac:dyDescent="0.25">
      <c r="A32" s="12">
        <v>27</v>
      </c>
      <c r="B32" s="12" t="s">
        <v>60</v>
      </c>
      <c r="C32" s="12" t="s">
        <v>339</v>
      </c>
      <c r="D32" s="12" t="s">
        <v>328</v>
      </c>
      <c r="E32" s="12" t="s">
        <v>91</v>
      </c>
      <c r="F32" s="12" t="s">
        <v>159</v>
      </c>
      <c r="G32" s="12">
        <v>1</v>
      </c>
      <c r="H32" s="12" t="s">
        <v>111</v>
      </c>
      <c r="I32" s="12">
        <v>1</v>
      </c>
      <c r="J32" s="12">
        <v>1</v>
      </c>
      <c r="K32" s="12" t="s">
        <v>52</v>
      </c>
      <c r="L32" s="4" t="s">
        <v>144</v>
      </c>
      <c r="M32" s="4" t="s">
        <v>61</v>
      </c>
      <c r="N32" s="13" t="s">
        <v>102</v>
      </c>
      <c r="O32" s="12" t="s">
        <v>102</v>
      </c>
      <c r="P32" s="12" t="s">
        <v>65</v>
      </c>
      <c r="Q32" s="12" t="s">
        <v>110</v>
      </c>
      <c r="R32" s="16" t="s">
        <v>141</v>
      </c>
      <c r="S32" s="14">
        <v>9.6987654614098681E-2</v>
      </c>
      <c r="T32" s="13" t="s">
        <v>4</v>
      </c>
      <c r="U32" s="32">
        <v>0</v>
      </c>
      <c r="V32" s="33" t="s">
        <v>102</v>
      </c>
    </row>
    <row r="33" spans="1:22" x14ac:dyDescent="0.25">
      <c r="A33" s="12">
        <v>28</v>
      </c>
      <c r="B33" s="12" t="s">
        <v>60</v>
      </c>
      <c r="C33" s="12" t="s">
        <v>339</v>
      </c>
      <c r="D33" s="12" t="s">
        <v>328</v>
      </c>
      <c r="E33" s="12" t="s">
        <v>91</v>
      </c>
      <c r="F33" s="12" t="s">
        <v>159</v>
      </c>
      <c r="G33" s="12">
        <v>1</v>
      </c>
      <c r="H33" s="12" t="s">
        <v>111</v>
      </c>
      <c r="I33" s="12">
        <v>1</v>
      </c>
      <c r="J33" s="12">
        <v>1</v>
      </c>
      <c r="K33" s="12" t="s">
        <v>51</v>
      </c>
      <c r="L33" s="4" t="s">
        <v>144</v>
      </c>
      <c r="M33" s="4" t="s">
        <v>61</v>
      </c>
      <c r="N33" s="13" t="s">
        <v>102</v>
      </c>
      <c r="O33" s="12" t="s">
        <v>102</v>
      </c>
      <c r="P33" s="12" t="s">
        <v>64</v>
      </c>
      <c r="Q33" s="12" t="s">
        <v>110</v>
      </c>
      <c r="R33" s="16" t="s">
        <v>142</v>
      </c>
      <c r="S33" s="14">
        <v>4.558373324541942E-3</v>
      </c>
      <c r="T33" s="13" t="s">
        <v>4</v>
      </c>
      <c r="U33" s="32">
        <v>0</v>
      </c>
      <c r="V33" s="33" t="s">
        <v>102</v>
      </c>
    </row>
    <row r="34" spans="1:22" x14ac:dyDescent="0.25">
      <c r="A34" s="12">
        <v>29</v>
      </c>
      <c r="B34" s="12" t="s">
        <v>60</v>
      </c>
      <c r="C34" s="12" t="s">
        <v>339</v>
      </c>
      <c r="D34" s="12" t="s">
        <v>328</v>
      </c>
      <c r="E34" s="12" t="s">
        <v>91</v>
      </c>
      <c r="F34" s="12" t="s">
        <v>159</v>
      </c>
      <c r="G34" s="12">
        <v>1</v>
      </c>
      <c r="H34" s="12" t="s">
        <v>111</v>
      </c>
      <c r="I34" s="12">
        <v>1</v>
      </c>
      <c r="J34" s="12">
        <v>1</v>
      </c>
      <c r="K34" s="12" t="s">
        <v>57</v>
      </c>
      <c r="L34" s="4" t="s">
        <v>144</v>
      </c>
      <c r="M34" s="4" t="s">
        <v>61</v>
      </c>
      <c r="N34" s="13" t="s">
        <v>102</v>
      </c>
      <c r="O34" s="12" t="s">
        <v>102</v>
      </c>
      <c r="P34" s="12" t="s">
        <v>70</v>
      </c>
      <c r="Q34" s="12" t="s">
        <v>110</v>
      </c>
      <c r="R34" s="16" t="s">
        <v>142</v>
      </c>
      <c r="S34" s="14">
        <v>3.0319192302985729</v>
      </c>
      <c r="T34" s="13" t="s">
        <v>4</v>
      </c>
      <c r="U34" s="32">
        <v>0</v>
      </c>
      <c r="V34" s="33" t="s">
        <v>102</v>
      </c>
    </row>
    <row r="35" spans="1:22" x14ac:dyDescent="0.25">
      <c r="A35" s="12">
        <v>30</v>
      </c>
      <c r="B35" s="12" t="s">
        <v>60</v>
      </c>
      <c r="C35" s="12" t="s">
        <v>339</v>
      </c>
      <c r="D35" s="12" t="s">
        <v>328</v>
      </c>
      <c r="E35" s="12" t="s">
        <v>91</v>
      </c>
      <c r="F35" s="12" t="s">
        <v>159</v>
      </c>
      <c r="G35" s="12">
        <v>1</v>
      </c>
      <c r="H35" s="12" t="s">
        <v>111</v>
      </c>
      <c r="I35" s="12">
        <v>1</v>
      </c>
      <c r="J35" s="12">
        <v>1</v>
      </c>
      <c r="K35" s="12" t="s">
        <v>50</v>
      </c>
      <c r="L35" s="4" t="s">
        <v>144</v>
      </c>
      <c r="M35" s="4" t="s">
        <v>61</v>
      </c>
      <c r="N35" s="13" t="s">
        <v>102</v>
      </c>
      <c r="O35" s="12" t="s">
        <v>102</v>
      </c>
      <c r="P35" s="12" t="s">
        <v>63</v>
      </c>
      <c r="Q35" s="12" t="s">
        <v>110</v>
      </c>
      <c r="R35" s="17" t="s">
        <v>142</v>
      </c>
      <c r="S35" s="14">
        <v>1.4678805641600654E-3</v>
      </c>
      <c r="T35" s="13" t="s">
        <v>4</v>
      </c>
      <c r="U35" s="32">
        <v>0</v>
      </c>
      <c r="V35" s="33" t="s">
        <v>102</v>
      </c>
    </row>
    <row r="36" spans="1:22" x14ac:dyDescent="0.25">
      <c r="A36" s="12">
        <v>31</v>
      </c>
      <c r="B36" s="12" t="s">
        <v>60</v>
      </c>
      <c r="C36" s="12" t="s">
        <v>339</v>
      </c>
      <c r="D36" s="12" t="s">
        <v>328</v>
      </c>
      <c r="E36" s="12" t="s">
        <v>91</v>
      </c>
      <c r="F36" s="12" t="s">
        <v>159</v>
      </c>
      <c r="G36" s="12">
        <v>1</v>
      </c>
      <c r="H36" s="12" t="s">
        <v>111</v>
      </c>
      <c r="I36" s="12">
        <v>1</v>
      </c>
      <c r="J36" s="12">
        <v>1</v>
      </c>
      <c r="K36" s="12" t="s">
        <v>54</v>
      </c>
      <c r="L36" s="4" t="s">
        <v>144</v>
      </c>
      <c r="M36" s="4" t="s">
        <v>61</v>
      </c>
      <c r="N36" s="13" t="s">
        <v>102</v>
      </c>
      <c r="O36" s="12" t="s">
        <v>102</v>
      </c>
      <c r="P36" s="12" t="s">
        <v>68</v>
      </c>
      <c r="Q36" s="12" t="s">
        <v>110</v>
      </c>
      <c r="R36" s="17" t="s">
        <v>141</v>
      </c>
      <c r="S36" s="14">
        <v>3.4865398277521831E-2</v>
      </c>
      <c r="T36" s="13" t="s">
        <v>4</v>
      </c>
      <c r="U36" s="32">
        <v>0</v>
      </c>
      <c r="V36" s="33" t="s">
        <v>102</v>
      </c>
    </row>
    <row r="37" spans="1:22" x14ac:dyDescent="0.25">
      <c r="A37" s="12">
        <v>32</v>
      </c>
      <c r="B37" s="12" t="s">
        <v>60</v>
      </c>
      <c r="C37" s="12" t="s">
        <v>339</v>
      </c>
      <c r="D37" s="12" t="s">
        <v>328</v>
      </c>
      <c r="E37" s="12" t="s">
        <v>19</v>
      </c>
      <c r="F37" s="12" t="s">
        <v>159</v>
      </c>
      <c r="G37" s="12">
        <v>1</v>
      </c>
      <c r="H37" s="12" t="s">
        <v>111</v>
      </c>
      <c r="I37" s="12">
        <v>1</v>
      </c>
      <c r="J37" s="12">
        <v>1</v>
      </c>
      <c r="K37" s="12" t="s">
        <v>56</v>
      </c>
      <c r="L37" s="4" t="s">
        <v>144</v>
      </c>
      <c r="M37" s="4" t="s">
        <v>61</v>
      </c>
      <c r="N37" s="13" t="s">
        <v>102</v>
      </c>
      <c r="O37" s="3" t="s">
        <v>102</v>
      </c>
      <c r="P37" s="3" t="s">
        <v>102</v>
      </c>
      <c r="Q37" s="12" t="s">
        <v>110</v>
      </c>
      <c r="R37" s="17" t="s">
        <v>142</v>
      </c>
      <c r="S37" s="14">
        <v>1.2460499999999999</v>
      </c>
      <c r="T37" s="13" t="s">
        <v>4</v>
      </c>
      <c r="U37" s="32">
        <v>0</v>
      </c>
      <c r="V37" s="33" t="s">
        <v>102</v>
      </c>
    </row>
    <row r="38" spans="1:22" x14ac:dyDescent="0.25">
      <c r="A38" s="12">
        <v>33</v>
      </c>
      <c r="B38" s="12" t="s">
        <v>60</v>
      </c>
      <c r="C38" s="12" t="s">
        <v>339</v>
      </c>
      <c r="D38" s="12" t="s">
        <v>328</v>
      </c>
      <c r="E38" s="12" t="s">
        <v>91</v>
      </c>
      <c r="F38" s="12" t="s">
        <v>159</v>
      </c>
      <c r="G38" s="12">
        <v>1</v>
      </c>
      <c r="H38" s="12" t="s">
        <v>111</v>
      </c>
      <c r="I38" s="12">
        <v>1</v>
      </c>
      <c r="J38" s="12">
        <v>1</v>
      </c>
      <c r="K38" s="12" t="s">
        <v>56</v>
      </c>
      <c r="L38" s="4" t="s">
        <v>144</v>
      </c>
      <c r="M38" s="4" t="s">
        <v>61</v>
      </c>
      <c r="N38" s="13" t="s">
        <v>102</v>
      </c>
      <c r="O38" s="3" t="s">
        <v>102</v>
      </c>
      <c r="P38" s="3" t="s">
        <v>102</v>
      </c>
      <c r="Q38" s="12" t="s">
        <v>110</v>
      </c>
      <c r="R38" s="17" t="s">
        <v>142</v>
      </c>
      <c r="S38" s="14">
        <v>5.0473551663075975</v>
      </c>
      <c r="T38" s="13" t="s">
        <v>4</v>
      </c>
      <c r="U38" s="32">
        <v>0</v>
      </c>
      <c r="V38" s="33" t="s">
        <v>102</v>
      </c>
    </row>
    <row r="39" spans="1:22" x14ac:dyDescent="0.25">
      <c r="A39" s="12">
        <v>34</v>
      </c>
      <c r="B39" s="12" t="s">
        <v>60</v>
      </c>
      <c r="C39" s="12" t="s">
        <v>339</v>
      </c>
      <c r="D39" s="12" t="s">
        <v>328</v>
      </c>
      <c r="E39" s="12" t="s">
        <v>91</v>
      </c>
      <c r="F39" s="12" t="s">
        <v>159</v>
      </c>
      <c r="G39" s="12">
        <v>1</v>
      </c>
      <c r="H39" s="12" t="s">
        <v>111</v>
      </c>
      <c r="I39" s="12">
        <v>1</v>
      </c>
      <c r="J39" s="12">
        <v>1</v>
      </c>
      <c r="K39" s="12" t="s">
        <v>58</v>
      </c>
      <c r="L39" s="4" t="s">
        <v>144</v>
      </c>
      <c r="M39" s="4" t="s">
        <v>61</v>
      </c>
      <c r="N39" s="13" t="s">
        <v>102</v>
      </c>
      <c r="O39" s="12" t="s">
        <v>102</v>
      </c>
      <c r="P39" s="12" t="s">
        <v>72</v>
      </c>
      <c r="Q39" s="12" t="s">
        <v>110</v>
      </c>
      <c r="R39" s="17" t="s">
        <v>142</v>
      </c>
      <c r="S39" s="14">
        <v>17.866394355061804</v>
      </c>
      <c r="T39" s="13" t="s">
        <v>4</v>
      </c>
      <c r="U39" s="32">
        <v>0</v>
      </c>
      <c r="V39" s="33" t="s">
        <v>102</v>
      </c>
    </row>
    <row r="40" spans="1:22" x14ac:dyDescent="0.25">
      <c r="A40" s="12">
        <v>35</v>
      </c>
      <c r="B40" s="12" t="s">
        <v>60</v>
      </c>
      <c r="C40" s="12" t="s">
        <v>339</v>
      </c>
      <c r="D40" s="12" t="s">
        <v>328</v>
      </c>
      <c r="E40" s="12" t="s">
        <v>91</v>
      </c>
      <c r="F40" s="12" t="s">
        <v>159</v>
      </c>
      <c r="G40" s="12">
        <v>1</v>
      </c>
      <c r="H40" s="12" t="s">
        <v>111</v>
      </c>
      <c r="I40" s="12">
        <v>1</v>
      </c>
      <c r="J40" s="12">
        <v>1</v>
      </c>
      <c r="K40" s="12" t="s">
        <v>214</v>
      </c>
      <c r="L40" s="4" t="s">
        <v>144</v>
      </c>
      <c r="M40" s="4" t="s">
        <v>61</v>
      </c>
      <c r="N40" s="13" t="s">
        <v>102</v>
      </c>
      <c r="O40" s="12" t="s">
        <v>102</v>
      </c>
      <c r="P40" s="12" t="s">
        <v>71</v>
      </c>
      <c r="Q40" s="12" t="s">
        <v>110</v>
      </c>
      <c r="R40" s="17" t="s">
        <v>142</v>
      </c>
      <c r="S40" s="14">
        <v>14.384128149275744</v>
      </c>
      <c r="T40" s="13" t="s">
        <v>4</v>
      </c>
      <c r="U40" s="32">
        <v>0</v>
      </c>
      <c r="V40" s="33" t="s">
        <v>102</v>
      </c>
    </row>
    <row r="41" spans="1:22" x14ac:dyDescent="0.25">
      <c r="A41" s="12">
        <v>36</v>
      </c>
      <c r="B41" s="12" t="s">
        <v>60</v>
      </c>
      <c r="C41" s="12" t="s">
        <v>339</v>
      </c>
      <c r="D41" s="12" t="s">
        <v>328</v>
      </c>
      <c r="E41" s="12" t="s">
        <v>91</v>
      </c>
      <c r="F41" s="12" t="s">
        <v>159</v>
      </c>
      <c r="G41" s="12">
        <v>1</v>
      </c>
      <c r="H41" s="12" t="s">
        <v>111</v>
      </c>
      <c r="I41" s="12">
        <v>1</v>
      </c>
      <c r="J41" s="12">
        <v>1</v>
      </c>
      <c r="K41" s="12" t="s">
        <v>55</v>
      </c>
      <c r="L41" s="4" t="s">
        <v>144</v>
      </c>
      <c r="M41" s="4" t="s">
        <v>61</v>
      </c>
      <c r="N41" s="13" t="s">
        <v>102</v>
      </c>
      <c r="O41" s="12" t="s">
        <v>102</v>
      </c>
      <c r="P41" s="12" t="s">
        <v>69</v>
      </c>
      <c r="Q41" s="12" t="s">
        <v>110</v>
      </c>
      <c r="R41" s="17" t="s">
        <v>141</v>
      </c>
      <c r="S41" s="14">
        <v>3.0920816057450135E-2</v>
      </c>
      <c r="T41" s="13" t="s">
        <v>4</v>
      </c>
      <c r="U41" s="32">
        <v>0</v>
      </c>
      <c r="V41" s="33" t="s">
        <v>102</v>
      </c>
    </row>
    <row r="42" spans="1:22" x14ac:dyDescent="0.25">
      <c r="A42" s="12">
        <v>37</v>
      </c>
      <c r="B42" s="12" t="s">
        <v>60</v>
      </c>
      <c r="C42" s="12" t="s">
        <v>339</v>
      </c>
      <c r="D42" s="12" t="s">
        <v>328</v>
      </c>
      <c r="E42" s="12" t="s">
        <v>16</v>
      </c>
      <c r="F42" s="12" t="s">
        <v>159</v>
      </c>
      <c r="G42" s="12">
        <v>1</v>
      </c>
      <c r="H42" s="12" t="s">
        <v>111</v>
      </c>
      <c r="I42" s="12">
        <v>1</v>
      </c>
      <c r="J42" s="12">
        <v>1</v>
      </c>
      <c r="K42" s="12" t="s">
        <v>343</v>
      </c>
      <c r="L42" s="4" t="s">
        <v>146</v>
      </c>
      <c r="M42" s="4" t="s">
        <v>61</v>
      </c>
      <c r="N42" s="13" t="s">
        <v>125</v>
      </c>
      <c r="O42" s="12" t="s">
        <v>43</v>
      </c>
      <c r="P42" s="12" t="s">
        <v>102</v>
      </c>
      <c r="Q42" s="12" t="s">
        <v>95</v>
      </c>
      <c r="R42" s="17" t="s">
        <v>102</v>
      </c>
      <c r="S42" s="14">
        <v>2616.7049999999999</v>
      </c>
      <c r="T42" s="13" t="s">
        <v>4</v>
      </c>
      <c r="U42" s="33">
        <v>5.3999999999999999E-2</v>
      </c>
      <c r="V42" s="33" t="s">
        <v>33</v>
      </c>
    </row>
    <row r="43" spans="1:22" x14ac:dyDescent="0.25">
      <c r="A43" s="12">
        <v>38</v>
      </c>
      <c r="B43" s="12" t="s">
        <v>60</v>
      </c>
      <c r="C43" s="12" t="s">
        <v>339</v>
      </c>
      <c r="D43" s="12" t="s">
        <v>328</v>
      </c>
      <c r="E43" s="12" t="s">
        <v>91</v>
      </c>
      <c r="F43" s="12" t="s">
        <v>159</v>
      </c>
      <c r="G43" s="12">
        <v>1</v>
      </c>
      <c r="H43" s="12" t="s">
        <v>111</v>
      </c>
      <c r="I43" s="12">
        <v>1</v>
      </c>
      <c r="J43" s="12">
        <v>1</v>
      </c>
      <c r="K43" s="12" t="s">
        <v>49</v>
      </c>
      <c r="L43" s="4" t="s">
        <v>144</v>
      </c>
      <c r="M43" s="4" t="s">
        <v>61</v>
      </c>
      <c r="N43" s="13" t="s">
        <v>102</v>
      </c>
      <c r="O43" s="12" t="s">
        <v>102</v>
      </c>
      <c r="P43" s="12" t="s">
        <v>62</v>
      </c>
      <c r="Q43" s="12" t="s">
        <v>110</v>
      </c>
      <c r="R43" s="17" t="s">
        <v>142</v>
      </c>
      <c r="S43" s="14">
        <v>4.0545328667081042E-4</v>
      </c>
      <c r="T43" s="13" t="s">
        <v>4</v>
      </c>
      <c r="U43" s="32">
        <v>0</v>
      </c>
      <c r="V43" s="33" t="s">
        <v>102</v>
      </c>
    </row>
    <row r="44" spans="1:22" x14ac:dyDescent="0.25">
      <c r="A44" s="12">
        <v>39</v>
      </c>
      <c r="B44" s="13" t="s">
        <v>60</v>
      </c>
      <c r="C44" s="3" t="s">
        <v>17</v>
      </c>
      <c r="D44" s="3" t="s">
        <v>328</v>
      </c>
      <c r="E44" s="3" t="s">
        <v>327</v>
      </c>
      <c r="F44" s="12" t="s">
        <v>159</v>
      </c>
      <c r="G44" s="12">
        <v>1</v>
      </c>
      <c r="H44" s="12" t="s">
        <v>111</v>
      </c>
      <c r="I44" s="13">
        <f>'Step 1 - Study Scope'!$A$40</f>
        <v>12</v>
      </c>
      <c r="J44" s="13">
        <f>I44*'Step 1 - Study Scope'!$A$10</f>
        <v>300</v>
      </c>
      <c r="K44" s="3" t="s">
        <v>152</v>
      </c>
      <c r="L44" s="3" t="s">
        <v>100</v>
      </c>
      <c r="M44" s="3" t="s">
        <v>61</v>
      </c>
      <c r="N44" s="12" t="s">
        <v>102</v>
      </c>
      <c r="O44" s="3" t="s">
        <v>102</v>
      </c>
      <c r="P44" s="3" t="s">
        <v>102</v>
      </c>
      <c r="Q44" s="21" t="s">
        <v>110</v>
      </c>
      <c r="R44" s="15" t="s">
        <v>142</v>
      </c>
      <c r="S44" s="14">
        <v>0.72342329227476176</v>
      </c>
      <c r="T44" s="12" t="s">
        <v>76</v>
      </c>
      <c r="U44" s="32">
        <v>0</v>
      </c>
      <c r="V44" s="33" t="s">
        <v>102</v>
      </c>
    </row>
    <row r="45" spans="1:22" x14ac:dyDescent="0.25">
      <c r="A45" s="12">
        <v>40</v>
      </c>
      <c r="B45" s="12" t="s">
        <v>286</v>
      </c>
      <c r="C45" s="12" t="s">
        <v>3</v>
      </c>
      <c r="D45" s="12" t="s">
        <v>14</v>
      </c>
      <c r="E45" s="12" t="s">
        <v>168</v>
      </c>
      <c r="F45" s="12" t="s">
        <v>165</v>
      </c>
      <c r="G45" s="18">
        <v>1</v>
      </c>
      <c r="H45" s="12" t="s">
        <v>74</v>
      </c>
      <c r="I45" s="12">
        <v>270</v>
      </c>
      <c r="J45" s="12">
        <f>I45*'Step 1 - Study Scope'!$A$10</f>
        <v>6750</v>
      </c>
      <c r="K45" s="12" t="s">
        <v>90</v>
      </c>
      <c r="L45" s="12" t="s">
        <v>75</v>
      </c>
      <c r="M45" s="12" t="s">
        <v>0</v>
      </c>
      <c r="N45" s="20" t="s">
        <v>120</v>
      </c>
      <c r="O45" s="3" t="s">
        <v>102</v>
      </c>
      <c r="P45" s="3" t="s">
        <v>102</v>
      </c>
      <c r="Q45" s="19" t="s">
        <v>95</v>
      </c>
      <c r="R45" s="15" t="s">
        <v>102</v>
      </c>
      <c r="S45" s="14">
        <v>272447.28737266036</v>
      </c>
      <c r="T45" s="3" t="s">
        <v>73</v>
      </c>
      <c r="U45" s="32">
        <v>3.78</v>
      </c>
      <c r="V45" s="33" t="s">
        <v>198</v>
      </c>
    </row>
    <row r="46" spans="1:22" x14ac:dyDescent="0.25">
      <c r="A46" s="12">
        <v>41</v>
      </c>
      <c r="B46" s="12" t="s">
        <v>286</v>
      </c>
      <c r="C46" s="12" t="s">
        <v>339</v>
      </c>
      <c r="D46" s="12" t="s">
        <v>20</v>
      </c>
      <c r="E46" s="12" t="s">
        <v>324</v>
      </c>
      <c r="F46" s="12" t="s">
        <v>156</v>
      </c>
      <c r="G46" s="18">
        <f>'Step 1 - Study Scope'!$A$16</f>
        <v>101325</v>
      </c>
      <c r="H46" s="12" t="s">
        <v>87</v>
      </c>
      <c r="I46" s="12">
        <v>1</v>
      </c>
      <c r="J46" s="12">
        <v>1</v>
      </c>
      <c r="K46" s="12" t="s">
        <v>88</v>
      </c>
      <c r="L46" s="12" t="s">
        <v>75</v>
      </c>
      <c r="M46" s="12" t="s">
        <v>0</v>
      </c>
      <c r="N46" s="20" t="s">
        <v>145</v>
      </c>
      <c r="O46" s="12" t="s">
        <v>102</v>
      </c>
      <c r="P46" s="12" t="s">
        <v>102</v>
      </c>
      <c r="Q46" s="19" t="s">
        <v>128</v>
      </c>
      <c r="R46" s="15" t="s">
        <v>102</v>
      </c>
      <c r="S46" s="14">
        <v>226841.42465753425</v>
      </c>
      <c r="T46" s="3" t="s">
        <v>45</v>
      </c>
      <c r="U46" s="32">
        <v>0.06</v>
      </c>
      <c r="V46" s="33" t="s">
        <v>33</v>
      </c>
    </row>
    <row r="47" spans="1:22" x14ac:dyDescent="0.25">
      <c r="A47" s="12">
        <v>42</v>
      </c>
      <c r="B47" s="12" t="s">
        <v>286</v>
      </c>
      <c r="C47" s="12" t="s">
        <v>339</v>
      </c>
      <c r="D47" s="12" t="s">
        <v>328</v>
      </c>
      <c r="E47" s="12" t="s">
        <v>91</v>
      </c>
      <c r="F47" s="12" t="s">
        <v>159</v>
      </c>
      <c r="G47" s="12">
        <v>1</v>
      </c>
      <c r="H47" s="12" t="s">
        <v>111</v>
      </c>
      <c r="I47" s="12">
        <v>1</v>
      </c>
      <c r="J47" s="12">
        <v>1</v>
      </c>
      <c r="K47" s="12" t="s">
        <v>88</v>
      </c>
      <c r="L47" s="12" t="s">
        <v>75</v>
      </c>
      <c r="M47" s="12" t="s">
        <v>0</v>
      </c>
      <c r="N47" s="20" t="s">
        <v>145</v>
      </c>
      <c r="O47" s="12" t="s">
        <v>102</v>
      </c>
      <c r="P47" s="12" t="s">
        <v>102</v>
      </c>
      <c r="Q47" s="19" t="s">
        <v>128</v>
      </c>
      <c r="R47" s="15" t="s">
        <v>102</v>
      </c>
      <c r="S47" s="14">
        <v>453682.84931506851</v>
      </c>
      <c r="T47" s="3" t="s">
        <v>45</v>
      </c>
      <c r="U47" s="32">
        <v>0.06</v>
      </c>
      <c r="V47" s="33" t="s">
        <v>33</v>
      </c>
    </row>
    <row r="48" spans="1:22" x14ac:dyDescent="0.25">
      <c r="A48" s="12">
        <v>43</v>
      </c>
      <c r="B48" s="12" t="s">
        <v>286</v>
      </c>
      <c r="C48" s="12" t="s">
        <v>17</v>
      </c>
      <c r="D48" s="12" t="s">
        <v>20</v>
      </c>
      <c r="E48" s="12" t="s">
        <v>324</v>
      </c>
      <c r="F48" s="12" t="s">
        <v>156</v>
      </c>
      <c r="G48" s="18">
        <f>'Step 1 - Study Scope'!$A$16</f>
        <v>101325</v>
      </c>
      <c r="H48" s="12" t="s">
        <v>87</v>
      </c>
      <c r="I48" s="12">
        <v>1</v>
      </c>
      <c r="J48" s="12">
        <f>I48*'Step 1 - Study Scope'!$A$31</f>
        <v>4</v>
      </c>
      <c r="K48" s="12" t="s">
        <v>89</v>
      </c>
      <c r="L48" s="12" t="s">
        <v>75</v>
      </c>
      <c r="M48" s="12" t="s">
        <v>0</v>
      </c>
      <c r="N48" s="20" t="s">
        <v>145</v>
      </c>
      <c r="O48" s="12" t="s">
        <v>102</v>
      </c>
      <c r="P48" s="12" t="s">
        <v>102</v>
      </c>
      <c r="Q48" s="19" t="s">
        <v>129</v>
      </c>
      <c r="R48" s="15" t="s">
        <v>102</v>
      </c>
      <c r="S48" s="14">
        <v>220151.52501509173</v>
      </c>
      <c r="T48" s="3" t="s">
        <v>45</v>
      </c>
      <c r="U48" s="32">
        <v>7.0000000000000007E-2</v>
      </c>
      <c r="V48" s="33" t="s">
        <v>33</v>
      </c>
    </row>
    <row r="49" spans="1:22" x14ac:dyDescent="0.25">
      <c r="A49" s="12">
        <v>44</v>
      </c>
      <c r="B49" s="12" t="s">
        <v>286</v>
      </c>
      <c r="C49" s="12" t="s">
        <v>17</v>
      </c>
      <c r="D49" s="12" t="s">
        <v>20</v>
      </c>
      <c r="E49" s="12" t="s">
        <v>325</v>
      </c>
      <c r="F49" s="12" t="s">
        <v>156</v>
      </c>
      <c r="G49" s="18">
        <f>'Step 1 - Study Scope'!$A$16</f>
        <v>101325</v>
      </c>
      <c r="H49" s="12" t="s">
        <v>87</v>
      </c>
      <c r="I49" s="12">
        <v>1</v>
      </c>
      <c r="J49" s="12">
        <f>I49*'Step 1 - Study Scope'!$A$31</f>
        <v>4</v>
      </c>
      <c r="K49" s="12" t="s">
        <v>89</v>
      </c>
      <c r="L49" s="12" t="s">
        <v>75</v>
      </c>
      <c r="M49" s="12" t="s">
        <v>0</v>
      </c>
      <c r="N49" s="20" t="s">
        <v>145</v>
      </c>
      <c r="O49" s="12" t="s">
        <v>102</v>
      </c>
      <c r="P49" s="12" t="s">
        <v>102</v>
      </c>
      <c r="Q49" s="19" t="s">
        <v>129</v>
      </c>
      <c r="R49" s="15" t="s">
        <v>102</v>
      </c>
      <c r="S49" s="14">
        <v>286196.98251961928</v>
      </c>
      <c r="T49" s="3" t="s">
        <v>45</v>
      </c>
      <c r="U49" s="32">
        <v>7.0000000000000007E-2</v>
      </c>
      <c r="V49" s="33" t="s">
        <v>33</v>
      </c>
    </row>
    <row r="50" spans="1:22" s="79" customFormat="1" x14ac:dyDescent="0.25">
      <c r="A50" s="12">
        <v>45</v>
      </c>
      <c r="B50" s="12" t="s">
        <v>286</v>
      </c>
      <c r="C50" s="12" t="s">
        <v>339</v>
      </c>
      <c r="D50" s="12" t="s">
        <v>328</v>
      </c>
      <c r="E50" s="12" t="s">
        <v>91</v>
      </c>
      <c r="F50" s="12" t="s">
        <v>159</v>
      </c>
      <c r="G50" s="12">
        <v>1</v>
      </c>
      <c r="H50" s="12" t="s">
        <v>111</v>
      </c>
      <c r="I50" s="12">
        <v>1</v>
      </c>
      <c r="J50" s="12">
        <v>1</v>
      </c>
      <c r="K50" s="12" t="s">
        <v>6</v>
      </c>
      <c r="L50" s="12" t="s">
        <v>144</v>
      </c>
      <c r="M50" s="12" t="s">
        <v>0</v>
      </c>
      <c r="N50" s="12" t="s">
        <v>115</v>
      </c>
      <c r="O50" s="3" t="s">
        <v>40</v>
      </c>
      <c r="P50" s="3" t="s">
        <v>102</v>
      </c>
      <c r="Q50" s="19" t="s">
        <v>95</v>
      </c>
      <c r="R50" s="15" t="s">
        <v>102</v>
      </c>
      <c r="S50" s="81">
        <v>850000</v>
      </c>
      <c r="T50" s="3" t="s">
        <v>4</v>
      </c>
      <c r="U50" s="32">
        <v>0.79</v>
      </c>
      <c r="V50" s="33" t="s">
        <v>33</v>
      </c>
    </row>
    <row r="51" spans="1:22" s="79" customFormat="1" x14ac:dyDescent="0.25">
      <c r="A51" s="12">
        <v>46</v>
      </c>
      <c r="B51" s="12" t="s">
        <v>286</v>
      </c>
      <c r="C51" s="12" t="s">
        <v>339</v>
      </c>
      <c r="D51" s="12" t="s">
        <v>360</v>
      </c>
      <c r="E51" s="12" t="s">
        <v>91</v>
      </c>
      <c r="F51" s="12" t="s">
        <v>159</v>
      </c>
      <c r="G51" s="12">
        <v>1</v>
      </c>
      <c r="H51" s="12" t="s">
        <v>111</v>
      </c>
      <c r="I51" s="12">
        <v>1</v>
      </c>
      <c r="J51" s="12">
        <v>1</v>
      </c>
      <c r="K51" s="12" t="s">
        <v>6</v>
      </c>
      <c r="L51" s="12" t="s">
        <v>144</v>
      </c>
      <c r="M51" s="12" t="s">
        <v>0</v>
      </c>
      <c r="N51" s="12" t="s">
        <v>115</v>
      </c>
      <c r="O51" s="3" t="s">
        <v>40</v>
      </c>
      <c r="P51" s="3" t="s">
        <v>102</v>
      </c>
      <c r="Q51" s="19" t="s">
        <v>95</v>
      </c>
      <c r="R51" s="15" t="s">
        <v>102</v>
      </c>
      <c r="S51" s="81">
        <v>1200000</v>
      </c>
      <c r="T51" s="3" t="s">
        <v>4</v>
      </c>
      <c r="U51" s="32">
        <v>0.79</v>
      </c>
      <c r="V51" s="33" t="s">
        <v>33</v>
      </c>
    </row>
    <row r="52" spans="1:22" x14ac:dyDescent="0.25">
      <c r="A52" s="12">
        <v>47</v>
      </c>
      <c r="B52" s="12" t="s">
        <v>286</v>
      </c>
      <c r="C52" s="12" t="s">
        <v>339</v>
      </c>
      <c r="D52" s="12" t="s">
        <v>328</v>
      </c>
      <c r="E52" s="12" t="s">
        <v>91</v>
      </c>
      <c r="F52" s="12" t="s">
        <v>159</v>
      </c>
      <c r="G52" s="12">
        <v>1</v>
      </c>
      <c r="H52" s="12" t="s">
        <v>111</v>
      </c>
      <c r="I52" s="12">
        <v>1</v>
      </c>
      <c r="J52" s="12">
        <v>1</v>
      </c>
      <c r="K52" s="12" t="s">
        <v>7</v>
      </c>
      <c r="L52" s="12" t="s">
        <v>144</v>
      </c>
      <c r="M52" s="12" t="s">
        <v>0</v>
      </c>
      <c r="N52" s="12" t="s">
        <v>113</v>
      </c>
      <c r="O52" s="3" t="s">
        <v>41</v>
      </c>
      <c r="P52" s="3" t="s">
        <v>102</v>
      </c>
      <c r="Q52" s="19" t="s">
        <v>95</v>
      </c>
      <c r="R52" s="15" t="s">
        <v>102</v>
      </c>
      <c r="S52" s="14">
        <v>310000</v>
      </c>
      <c r="T52" s="3" t="s">
        <v>4</v>
      </c>
      <c r="U52" s="32">
        <v>1.6950000000000001</v>
      </c>
      <c r="V52" s="33" t="s">
        <v>33</v>
      </c>
    </row>
    <row r="53" spans="1:22" x14ac:dyDescent="0.25">
      <c r="A53" s="12">
        <v>48</v>
      </c>
      <c r="B53" s="12" t="s">
        <v>286</v>
      </c>
      <c r="C53" s="12" t="s">
        <v>339</v>
      </c>
      <c r="D53" s="12" t="s">
        <v>328</v>
      </c>
      <c r="E53" s="12" t="s">
        <v>91</v>
      </c>
      <c r="F53" s="12" t="s">
        <v>159</v>
      </c>
      <c r="G53" s="12">
        <v>1</v>
      </c>
      <c r="H53" s="12" t="s">
        <v>111</v>
      </c>
      <c r="I53" s="12">
        <v>1</v>
      </c>
      <c r="J53" s="12">
        <v>1</v>
      </c>
      <c r="K53" s="12" t="s">
        <v>162</v>
      </c>
      <c r="L53" s="12" t="s">
        <v>144</v>
      </c>
      <c r="M53" s="12" t="s">
        <v>0</v>
      </c>
      <c r="N53" s="12" t="s">
        <v>123</v>
      </c>
      <c r="O53" s="3">
        <v>339113</v>
      </c>
      <c r="P53" s="3" t="s">
        <v>102</v>
      </c>
      <c r="Q53" s="19" t="s">
        <v>95</v>
      </c>
      <c r="R53" s="15" t="s">
        <v>102</v>
      </c>
      <c r="S53" s="14">
        <v>89.543999999999997</v>
      </c>
      <c r="T53" s="3" t="s">
        <v>4</v>
      </c>
      <c r="U53" s="32">
        <v>92.73</v>
      </c>
      <c r="V53" s="33" t="s">
        <v>33</v>
      </c>
    </row>
    <row r="54" spans="1:22" x14ac:dyDescent="0.25">
      <c r="A54" s="12">
        <v>49</v>
      </c>
      <c r="B54" s="12" t="s">
        <v>286</v>
      </c>
      <c r="C54" s="12" t="s">
        <v>339</v>
      </c>
      <c r="D54" s="12" t="s">
        <v>329</v>
      </c>
      <c r="E54" s="12" t="s">
        <v>18</v>
      </c>
      <c r="F54" s="12" t="s">
        <v>159</v>
      </c>
      <c r="G54" s="12">
        <v>1</v>
      </c>
      <c r="H54" s="12" t="s">
        <v>111</v>
      </c>
      <c r="I54" s="12">
        <v>1</v>
      </c>
      <c r="J54" s="12">
        <v>1</v>
      </c>
      <c r="K54" s="12" t="s">
        <v>8</v>
      </c>
      <c r="L54" s="12" t="s">
        <v>144</v>
      </c>
      <c r="M54" s="12" t="s">
        <v>0</v>
      </c>
      <c r="N54" s="12" t="s">
        <v>116</v>
      </c>
      <c r="O54" s="3">
        <v>327993</v>
      </c>
      <c r="P54" s="3" t="s">
        <v>102</v>
      </c>
      <c r="Q54" s="19" t="s">
        <v>95</v>
      </c>
      <c r="R54" s="15" t="s">
        <v>102</v>
      </c>
      <c r="S54" s="14">
        <v>50000</v>
      </c>
      <c r="T54" s="3" t="s">
        <v>4</v>
      </c>
      <c r="U54" s="32">
        <v>0.09</v>
      </c>
      <c r="V54" s="33" t="s">
        <v>33</v>
      </c>
    </row>
    <row r="55" spans="1:22" x14ac:dyDescent="0.25">
      <c r="A55" s="12">
        <v>50</v>
      </c>
      <c r="B55" s="12" t="s">
        <v>286</v>
      </c>
      <c r="C55" s="12" t="s">
        <v>339</v>
      </c>
      <c r="D55" s="12" t="s">
        <v>329</v>
      </c>
      <c r="E55" s="12" t="s">
        <v>18</v>
      </c>
      <c r="F55" s="12" t="s">
        <v>159</v>
      </c>
      <c r="G55" s="12">
        <v>1</v>
      </c>
      <c r="H55" s="12" t="s">
        <v>111</v>
      </c>
      <c r="I55" s="12">
        <v>1</v>
      </c>
      <c r="J55" s="12">
        <v>1</v>
      </c>
      <c r="K55" s="12" t="s">
        <v>162</v>
      </c>
      <c r="L55" s="12" t="s">
        <v>144</v>
      </c>
      <c r="M55" s="12" t="s">
        <v>0</v>
      </c>
      <c r="N55" s="12" t="s">
        <v>123</v>
      </c>
      <c r="O55" s="3">
        <v>339113</v>
      </c>
      <c r="P55" s="3" t="s">
        <v>102</v>
      </c>
      <c r="Q55" s="19" t="s">
        <v>95</v>
      </c>
      <c r="R55" s="15" t="s">
        <v>102</v>
      </c>
      <c r="S55" s="14">
        <v>44.771999999999998</v>
      </c>
      <c r="T55" s="3" t="s">
        <v>111</v>
      </c>
      <c r="U55" s="32">
        <v>127.62</v>
      </c>
      <c r="V55" s="33" t="s">
        <v>33</v>
      </c>
    </row>
    <row r="56" spans="1:22" x14ac:dyDescent="0.25">
      <c r="A56" s="12">
        <v>51</v>
      </c>
      <c r="B56" s="12" t="s">
        <v>286</v>
      </c>
      <c r="C56" s="12" t="s">
        <v>339</v>
      </c>
      <c r="D56" s="12" t="s">
        <v>329</v>
      </c>
      <c r="E56" s="12" t="s">
        <v>18</v>
      </c>
      <c r="F56" s="12" t="s">
        <v>159</v>
      </c>
      <c r="G56" s="12">
        <v>1</v>
      </c>
      <c r="H56" s="12" t="s">
        <v>111</v>
      </c>
      <c r="I56" s="12">
        <v>1</v>
      </c>
      <c r="J56" s="12">
        <v>1</v>
      </c>
      <c r="K56" s="12" t="s">
        <v>88</v>
      </c>
      <c r="L56" s="12" t="s">
        <v>75</v>
      </c>
      <c r="M56" s="12" t="s">
        <v>0</v>
      </c>
      <c r="N56" s="20" t="s">
        <v>145</v>
      </c>
      <c r="O56" s="12" t="s">
        <v>102</v>
      </c>
      <c r="P56" s="12" t="s">
        <v>102</v>
      </c>
      <c r="Q56" s="19" t="s">
        <v>128</v>
      </c>
      <c r="R56" s="15" t="s">
        <v>102</v>
      </c>
      <c r="S56" s="14">
        <v>8267.3779781304911</v>
      </c>
      <c r="T56" s="3" t="s">
        <v>45</v>
      </c>
      <c r="U56" s="32">
        <v>0.06</v>
      </c>
      <c r="V56" s="33" t="s">
        <v>148</v>
      </c>
    </row>
    <row r="57" spans="1:22" x14ac:dyDescent="0.25">
      <c r="A57" s="12">
        <v>52</v>
      </c>
      <c r="B57" s="12" t="s">
        <v>286</v>
      </c>
      <c r="C57" s="12" t="s">
        <v>339</v>
      </c>
      <c r="D57" s="12" t="s">
        <v>20</v>
      </c>
      <c r="E57" s="12" t="s">
        <v>324</v>
      </c>
      <c r="F57" s="12" t="s">
        <v>156</v>
      </c>
      <c r="G57" s="18">
        <f>'Step 1 - Study Scope'!$A$16</f>
        <v>101325</v>
      </c>
      <c r="H57" s="12" t="s">
        <v>87</v>
      </c>
      <c r="I57" s="12">
        <v>1</v>
      </c>
      <c r="J57" s="12">
        <v>1</v>
      </c>
      <c r="K57" s="12" t="s">
        <v>15</v>
      </c>
      <c r="L57" s="12" t="s">
        <v>144</v>
      </c>
      <c r="M57" s="12" t="s">
        <v>0</v>
      </c>
      <c r="N57" s="12" t="s">
        <v>119</v>
      </c>
      <c r="O57" s="3" t="s">
        <v>36</v>
      </c>
      <c r="P57" s="3" t="s">
        <v>102</v>
      </c>
      <c r="Q57" s="19" t="s">
        <v>95</v>
      </c>
      <c r="R57" s="15" t="s">
        <v>102</v>
      </c>
      <c r="S57" s="14">
        <v>702.26898347414851</v>
      </c>
      <c r="T57" s="3" t="s">
        <v>73</v>
      </c>
      <c r="U57" s="32">
        <v>155.93333333333334</v>
      </c>
      <c r="V57" s="33" t="s">
        <v>33</v>
      </c>
    </row>
    <row r="58" spans="1:22" x14ac:dyDescent="0.25">
      <c r="A58" s="12">
        <v>53</v>
      </c>
      <c r="B58" s="12" t="s">
        <v>286</v>
      </c>
      <c r="C58" s="12" t="s">
        <v>339</v>
      </c>
      <c r="D58" s="12" t="s">
        <v>20</v>
      </c>
      <c r="E58" s="12" t="s">
        <v>324</v>
      </c>
      <c r="F58" s="12" t="s">
        <v>156</v>
      </c>
      <c r="G58" s="18">
        <f>'Step 1 - Study Scope'!$A$16</f>
        <v>101325</v>
      </c>
      <c r="H58" s="12" t="s">
        <v>87</v>
      </c>
      <c r="I58" s="12">
        <v>1</v>
      </c>
      <c r="J58" s="12">
        <v>1</v>
      </c>
      <c r="K58" s="12" t="s">
        <v>85</v>
      </c>
      <c r="L58" s="12" t="s">
        <v>144</v>
      </c>
      <c r="M58" s="12" t="s">
        <v>0</v>
      </c>
      <c r="N58" s="12" t="s">
        <v>119</v>
      </c>
      <c r="O58" s="3" t="s">
        <v>36</v>
      </c>
      <c r="P58" s="3" t="s">
        <v>102</v>
      </c>
      <c r="Q58" s="19" t="s">
        <v>95</v>
      </c>
      <c r="R58" s="15" t="s">
        <v>102</v>
      </c>
      <c r="S58" s="14">
        <v>1404.537966948297</v>
      </c>
      <c r="T58" s="3" t="s">
        <v>73</v>
      </c>
      <c r="U58" s="32">
        <v>206</v>
      </c>
      <c r="V58" s="33" t="s">
        <v>33</v>
      </c>
    </row>
    <row r="59" spans="1:22" x14ac:dyDescent="0.25">
      <c r="A59" s="12">
        <v>54</v>
      </c>
      <c r="B59" s="12" t="s">
        <v>286</v>
      </c>
      <c r="C59" s="12" t="s">
        <v>339</v>
      </c>
      <c r="D59" s="12" t="s">
        <v>20</v>
      </c>
      <c r="E59" s="12" t="s">
        <v>324</v>
      </c>
      <c r="F59" s="12" t="s">
        <v>156</v>
      </c>
      <c r="G59" s="18">
        <f>'Step 1 - Study Scope'!$A$16</f>
        <v>101325</v>
      </c>
      <c r="H59" s="12" t="s">
        <v>87</v>
      </c>
      <c r="I59" s="12">
        <v>1</v>
      </c>
      <c r="J59" s="12">
        <v>1</v>
      </c>
      <c r="K59" s="12" t="s">
        <v>162</v>
      </c>
      <c r="L59" s="12" t="s">
        <v>144</v>
      </c>
      <c r="M59" s="12" t="s">
        <v>0</v>
      </c>
      <c r="N59" s="12" t="s">
        <v>123</v>
      </c>
      <c r="O59" s="3">
        <v>339113</v>
      </c>
      <c r="P59" s="3" t="s">
        <v>102</v>
      </c>
      <c r="Q59" s="19" t="s">
        <v>95</v>
      </c>
      <c r="R59" s="15" t="s">
        <v>102</v>
      </c>
      <c r="S59" s="14">
        <v>149.24</v>
      </c>
      <c r="T59" s="3" t="s">
        <v>111</v>
      </c>
      <c r="U59" s="32">
        <v>127.62</v>
      </c>
      <c r="V59" s="33" t="s">
        <v>33</v>
      </c>
    </row>
    <row r="60" spans="1:22" x14ac:dyDescent="0.25">
      <c r="A60" s="12">
        <v>55</v>
      </c>
      <c r="B60" s="12" t="s">
        <v>286</v>
      </c>
      <c r="C60" s="12" t="s">
        <v>339</v>
      </c>
      <c r="D60" s="12" t="s">
        <v>20</v>
      </c>
      <c r="E60" s="12" t="s">
        <v>324</v>
      </c>
      <c r="F60" s="12" t="s">
        <v>156</v>
      </c>
      <c r="G60" s="18">
        <f>'Step 1 - Study Scope'!$A$16</f>
        <v>101325</v>
      </c>
      <c r="H60" s="12" t="s">
        <v>87</v>
      </c>
      <c r="I60" s="12">
        <v>1</v>
      </c>
      <c r="J60" s="12">
        <v>1</v>
      </c>
      <c r="K60" s="12" t="s">
        <v>92</v>
      </c>
      <c r="L60" s="12" t="s">
        <v>144</v>
      </c>
      <c r="M60" s="12" t="s">
        <v>0</v>
      </c>
      <c r="N60" s="12" t="s">
        <v>112</v>
      </c>
      <c r="O60" s="3">
        <v>333412</v>
      </c>
      <c r="P60" s="3" t="s">
        <v>102</v>
      </c>
      <c r="Q60" s="19" t="s">
        <v>95</v>
      </c>
      <c r="R60" s="15" t="s">
        <v>102</v>
      </c>
      <c r="S60" s="14">
        <v>315</v>
      </c>
      <c r="T60" s="3" t="s">
        <v>111</v>
      </c>
      <c r="U60" s="32">
        <v>436.43117392200264</v>
      </c>
      <c r="V60" s="33" t="s">
        <v>33</v>
      </c>
    </row>
    <row r="61" spans="1:22" x14ac:dyDescent="0.25">
      <c r="A61" s="12">
        <v>56</v>
      </c>
      <c r="B61" s="12" t="s">
        <v>286</v>
      </c>
      <c r="C61" s="12" t="s">
        <v>17</v>
      </c>
      <c r="D61" s="12" t="s">
        <v>20</v>
      </c>
      <c r="E61" s="12" t="s">
        <v>324</v>
      </c>
      <c r="F61" s="12" t="s">
        <v>156</v>
      </c>
      <c r="G61" s="18">
        <f>'Step 1 - Study Scope'!$A$16</f>
        <v>101325</v>
      </c>
      <c r="H61" s="12" t="s">
        <v>87</v>
      </c>
      <c r="I61" s="12">
        <v>1</v>
      </c>
      <c r="J61" s="12">
        <f>I61*'Step 1 - Study Scope'!$A$31</f>
        <v>4</v>
      </c>
      <c r="K61" s="12" t="s">
        <v>15</v>
      </c>
      <c r="L61" s="12" t="s">
        <v>144</v>
      </c>
      <c r="M61" s="12" t="s">
        <v>0</v>
      </c>
      <c r="N61" s="12" t="s">
        <v>119</v>
      </c>
      <c r="O61" s="3" t="s">
        <v>36</v>
      </c>
      <c r="P61" s="3" t="s">
        <v>102</v>
      </c>
      <c r="Q61" s="19" t="s">
        <v>95</v>
      </c>
      <c r="R61" s="15" t="s">
        <v>102</v>
      </c>
      <c r="S61" s="14">
        <v>1621.1343854615018</v>
      </c>
      <c r="T61" s="3" t="s">
        <v>73</v>
      </c>
      <c r="U61" s="32">
        <v>155.93333333333334</v>
      </c>
      <c r="V61" s="33" t="s">
        <v>33</v>
      </c>
    </row>
    <row r="62" spans="1:22" x14ac:dyDescent="0.25">
      <c r="A62" s="12">
        <v>57</v>
      </c>
      <c r="B62" s="12" t="s">
        <v>286</v>
      </c>
      <c r="C62" s="12" t="s">
        <v>17</v>
      </c>
      <c r="D62" s="12" t="s">
        <v>20</v>
      </c>
      <c r="E62" s="12" t="s">
        <v>324</v>
      </c>
      <c r="F62" s="12" t="s">
        <v>156</v>
      </c>
      <c r="G62" s="18">
        <f>'Step 1 - Study Scope'!$A$16</f>
        <v>101325</v>
      </c>
      <c r="H62" s="12" t="s">
        <v>87</v>
      </c>
      <c r="I62" s="12">
        <v>1</v>
      </c>
      <c r="J62" s="12">
        <f>I62*'Step 1 - Study Scope'!$A$31</f>
        <v>4</v>
      </c>
      <c r="K62" s="12" t="s">
        <v>85</v>
      </c>
      <c r="L62" s="12" t="s">
        <v>144</v>
      </c>
      <c r="M62" s="12" t="s">
        <v>0</v>
      </c>
      <c r="N62" s="12" t="s">
        <v>119</v>
      </c>
      <c r="O62" s="3" t="s">
        <v>36</v>
      </c>
      <c r="P62" s="3" t="s">
        <v>102</v>
      </c>
      <c r="Q62" s="19" t="s">
        <v>95</v>
      </c>
      <c r="R62" s="15" t="s">
        <v>102</v>
      </c>
      <c r="S62" s="14">
        <v>3242.2687709230036</v>
      </c>
      <c r="T62" s="3" t="s">
        <v>73</v>
      </c>
      <c r="U62" s="32">
        <v>206</v>
      </c>
      <c r="V62" s="33" t="s">
        <v>33</v>
      </c>
    </row>
    <row r="63" spans="1:22" x14ac:dyDescent="0.25">
      <c r="A63" s="12">
        <v>58</v>
      </c>
      <c r="B63" s="12" t="s">
        <v>286</v>
      </c>
      <c r="C63" s="12" t="s">
        <v>17</v>
      </c>
      <c r="D63" s="12" t="s">
        <v>20</v>
      </c>
      <c r="E63" s="12" t="s">
        <v>324</v>
      </c>
      <c r="F63" s="12" t="s">
        <v>156</v>
      </c>
      <c r="G63" s="18">
        <f>'Step 1 - Study Scope'!$A$16</f>
        <v>101325</v>
      </c>
      <c r="H63" s="12" t="s">
        <v>87</v>
      </c>
      <c r="I63" s="12">
        <v>1</v>
      </c>
      <c r="J63" s="12">
        <f>I63*'Step 1 - Study Scope'!$A$31</f>
        <v>4</v>
      </c>
      <c r="K63" s="12" t="s">
        <v>92</v>
      </c>
      <c r="L63" s="12" t="s">
        <v>144</v>
      </c>
      <c r="M63" s="12" t="s">
        <v>0</v>
      </c>
      <c r="N63" s="12" t="s">
        <v>112</v>
      </c>
      <c r="O63" s="3">
        <v>333412</v>
      </c>
      <c r="P63" s="3" t="s">
        <v>102</v>
      </c>
      <c r="Q63" s="19" t="s">
        <v>95</v>
      </c>
      <c r="R63" s="15" t="s">
        <v>102</v>
      </c>
      <c r="S63" s="14">
        <v>315</v>
      </c>
      <c r="T63" s="3" t="s">
        <v>111</v>
      </c>
      <c r="U63" s="32">
        <v>436.43117392200264</v>
      </c>
      <c r="V63" s="33" t="s">
        <v>33</v>
      </c>
    </row>
    <row r="64" spans="1:22" x14ac:dyDescent="0.25">
      <c r="A64" s="12">
        <v>59</v>
      </c>
      <c r="B64" s="12" t="s">
        <v>286</v>
      </c>
      <c r="C64" s="12" t="s">
        <v>17</v>
      </c>
      <c r="D64" s="12" t="s">
        <v>20</v>
      </c>
      <c r="E64" s="12" t="s">
        <v>325</v>
      </c>
      <c r="F64" s="12" t="s">
        <v>156</v>
      </c>
      <c r="G64" s="18">
        <f>'Step 1 - Study Scope'!$A$16</f>
        <v>101325</v>
      </c>
      <c r="H64" s="12" t="s">
        <v>87</v>
      </c>
      <c r="I64" s="12">
        <v>1</v>
      </c>
      <c r="J64" s="12">
        <f>I64*'Step 1 - Study Scope'!$A$31</f>
        <v>4</v>
      </c>
      <c r="K64" s="12" t="s">
        <v>353</v>
      </c>
      <c r="L64" s="12" t="s">
        <v>144</v>
      </c>
      <c r="M64" s="12" t="s">
        <v>0</v>
      </c>
      <c r="N64" s="12" t="s">
        <v>114</v>
      </c>
      <c r="O64" s="3" t="s">
        <v>35</v>
      </c>
      <c r="P64" s="3" t="s">
        <v>102</v>
      </c>
      <c r="Q64" s="19" t="s">
        <v>95</v>
      </c>
      <c r="R64" s="15" t="s">
        <v>102</v>
      </c>
      <c r="S64" s="14">
        <v>4819.5887135341936</v>
      </c>
      <c r="T64" s="3" t="s">
        <v>73</v>
      </c>
      <c r="U64" s="32">
        <v>53</v>
      </c>
      <c r="V64" s="33" t="s">
        <v>33</v>
      </c>
    </row>
    <row r="65" spans="1:22" x14ac:dyDescent="0.25">
      <c r="A65" s="12">
        <v>60</v>
      </c>
      <c r="B65" s="12" t="s">
        <v>286</v>
      </c>
      <c r="C65" s="12" t="s">
        <v>17</v>
      </c>
      <c r="D65" s="12" t="s">
        <v>20</v>
      </c>
      <c r="E65" s="12" t="s">
        <v>324</v>
      </c>
      <c r="F65" s="12" t="s">
        <v>156</v>
      </c>
      <c r="G65" s="18">
        <f>'Step 1 - Study Scope'!$A$16</f>
        <v>101325</v>
      </c>
      <c r="H65" s="12" t="s">
        <v>87</v>
      </c>
      <c r="I65" s="12">
        <v>1</v>
      </c>
      <c r="J65" s="12">
        <f>I65*'Step 1 - Study Scope'!$A$31</f>
        <v>4</v>
      </c>
      <c r="K65" s="12" t="s">
        <v>162</v>
      </c>
      <c r="L65" s="12" t="s">
        <v>144</v>
      </c>
      <c r="M65" s="12" t="s">
        <v>0</v>
      </c>
      <c r="N65" s="12" t="s">
        <v>123</v>
      </c>
      <c r="O65" s="3">
        <v>339113</v>
      </c>
      <c r="P65" s="3" t="s">
        <v>102</v>
      </c>
      <c r="Q65" s="19" t="s">
        <v>95</v>
      </c>
      <c r="R65" s="15" t="s">
        <v>102</v>
      </c>
      <c r="S65" s="14">
        <v>547.68053562888565</v>
      </c>
      <c r="T65" s="3" t="s">
        <v>111</v>
      </c>
      <c r="U65" s="32">
        <v>127.62</v>
      </c>
      <c r="V65" s="33" t="s">
        <v>33</v>
      </c>
    </row>
    <row r="66" spans="1:22" x14ac:dyDescent="0.25">
      <c r="A66" s="12">
        <v>61</v>
      </c>
      <c r="B66" s="12" t="s">
        <v>286</v>
      </c>
      <c r="C66" s="12" t="s">
        <v>17</v>
      </c>
      <c r="D66" s="12" t="s">
        <v>20</v>
      </c>
      <c r="E66" s="12" t="s">
        <v>325</v>
      </c>
      <c r="F66" s="12" t="s">
        <v>156</v>
      </c>
      <c r="G66" s="18">
        <f>'Step 1 - Study Scope'!$A$16</f>
        <v>101325</v>
      </c>
      <c r="H66" s="12" t="s">
        <v>87</v>
      </c>
      <c r="I66" s="12">
        <v>1</v>
      </c>
      <c r="J66" s="12">
        <f>I66*'Step 1 - Study Scope'!$A$31</f>
        <v>4</v>
      </c>
      <c r="K66" s="12" t="s">
        <v>162</v>
      </c>
      <c r="L66" s="12" t="s">
        <v>144</v>
      </c>
      <c r="M66" s="12" t="s">
        <v>0</v>
      </c>
      <c r="N66" s="12" t="s">
        <v>123</v>
      </c>
      <c r="O66" s="3">
        <v>339113</v>
      </c>
      <c r="P66" s="3" t="s">
        <v>102</v>
      </c>
      <c r="Q66" s="19" t="s">
        <v>95</v>
      </c>
      <c r="R66" s="15" t="s">
        <v>102</v>
      </c>
      <c r="S66" s="14">
        <v>547.68053562888565</v>
      </c>
      <c r="T66" s="3" t="s">
        <v>111</v>
      </c>
      <c r="U66" s="32">
        <v>127.62</v>
      </c>
      <c r="V66" s="33" t="s">
        <v>33</v>
      </c>
    </row>
    <row r="67" spans="1:22" x14ac:dyDescent="0.25">
      <c r="A67" s="12">
        <v>62</v>
      </c>
      <c r="B67" s="12" t="s">
        <v>286</v>
      </c>
      <c r="C67" s="12" t="s">
        <v>339</v>
      </c>
      <c r="D67" s="12" t="s">
        <v>20</v>
      </c>
      <c r="E67" s="12" t="s">
        <v>16</v>
      </c>
      <c r="F67" s="12" t="s">
        <v>156</v>
      </c>
      <c r="G67" s="18">
        <f>'Step 1 - Study Scope'!$A$16</f>
        <v>101325</v>
      </c>
      <c r="H67" s="12" t="s">
        <v>87</v>
      </c>
      <c r="I67" s="12">
        <v>1</v>
      </c>
      <c r="J67" s="12">
        <v>1</v>
      </c>
      <c r="K67" s="12" t="s">
        <v>82</v>
      </c>
      <c r="L67" s="12" t="s">
        <v>146</v>
      </c>
      <c r="M67" s="12" t="s">
        <v>61</v>
      </c>
      <c r="N67" s="12" t="s">
        <v>125</v>
      </c>
      <c r="O67" s="3" t="s">
        <v>43</v>
      </c>
      <c r="P67" s="3" t="s">
        <v>102</v>
      </c>
      <c r="Q67" s="19" t="s">
        <v>95</v>
      </c>
      <c r="R67" s="15" t="s">
        <v>102</v>
      </c>
      <c r="S67" s="14">
        <v>15424.83660130719</v>
      </c>
      <c r="T67" s="3" t="s">
        <v>83</v>
      </c>
      <c r="U67" s="32">
        <v>1.18</v>
      </c>
      <c r="V67" s="33" t="s">
        <v>33</v>
      </c>
    </row>
    <row r="68" spans="1:22" x14ac:dyDescent="0.25">
      <c r="A68" s="12">
        <v>63</v>
      </c>
      <c r="B68" s="12" t="s">
        <v>286</v>
      </c>
      <c r="C68" s="12" t="s">
        <v>339</v>
      </c>
      <c r="D68" s="12" t="s">
        <v>20</v>
      </c>
      <c r="E68" s="12" t="s">
        <v>16</v>
      </c>
      <c r="F68" s="12" t="s">
        <v>156</v>
      </c>
      <c r="G68" s="18">
        <f>'Step 1 - Study Scope'!$A$16</f>
        <v>101325</v>
      </c>
      <c r="H68" s="12" t="s">
        <v>87</v>
      </c>
      <c r="I68" s="12">
        <v>1</v>
      </c>
      <c r="J68" s="12">
        <v>1</v>
      </c>
      <c r="K68" s="12" t="s">
        <v>163</v>
      </c>
      <c r="L68" s="12" t="s">
        <v>146</v>
      </c>
      <c r="M68" s="12" t="s">
        <v>61</v>
      </c>
      <c r="N68" s="12" t="s">
        <v>125</v>
      </c>
      <c r="O68" s="3" t="s">
        <v>43</v>
      </c>
      <c r="P68" s="3" t="s">
        <v>102</v>
      </c>
      <c r="Q68" s="19" t="s">
        <v>95</v>
      </c>
      <c r="R68" s="15" t="s">
        <v>102</v>
      </c>
      <c r="S68" s="14">
        <v>1316.7543440140284</v>
      </c>
      <c r="T68" s="3" t="s">
        <v>83</v>
      </c>
      <c r="U68" s="32">
        <v>1.18</v>
      </c>
      <c r="V68" s="33" t="s">
        <v>33</v>
      </c>
    </row>
    <row r="69" spans="1:22" x14ac:dyDescent="0.25">
      <c r="A69" s="12">
        <v>64</v>
      </c>
      <c r="B69" s="12" t="s">
        <v>286</v>
      </c>
      <c r="C69" s="12" t="s">
        <v>17</v>
      </c>
      <c r="D69" s="12" t="s">
        <v>20</v>
      </c>
      <c r="E69" s="12" t="s">
        <v>16</v>
      </c>
      <c r="F69" s="12" t="s">
        <v>156</v>
      </c>
      <c r="G69" s="18">
        <f>'Step 1 - Study Scope'!$A$16</f>
        <v>101325</v>
      </c>
      <c r="H69" s="12" t="s">
        <v>87</v>
      </c>
      <c r="I69" s="12">
        <v>1</v>
      </c>
      <c r="J69" s="12">
        <f>I69*'Step 1 - Study Scope'!$A$31</f>
        <v>4</v>
      </c>
      <c r="K69" s="12" t="s">
        <v>82</v>
      </c>
      <c r="L69" s="12" t="s">
        <v>146</v>
      </c>
      <c r="M69" s="12" t="s">
        <v>61</v>
      </c>
      <c r="N69" s="12" t="s">
        <v>125</v>
      </c>
      <c r="O69" s="3" t="s">
        <v>43</v>
      </c>
      <c r="P69" s="3" t="s">
        <v>102</v>
      </c>
      <c r="Q69" s="19" t="s">
        <v>95</v>
      </c>
      <c r="R69" s="15" t="s">
        <v>102</v>
      </c>
      <c r="S69" s="14">
        <v>15424.83660130719</v>
      </c>
      <c r="T69" s="3" t="s">
        <v>83</v>
      </c>
      <c r="U69" s="32">
        <v>1.18</v>
      </c>
      <c r="V69" s="33" t="s">
        <v>33</v>
      </c>
    </row>
    <row r="70" spans="1:22" x14ac:dyDescent="0.25">
      <c r="A70" s="12">
        <v>65</v>
      </c>
      <c r="B70" s="12" t="s">
        <v>286</v>
      </c>
      <c r="C70" s="12" t="s">
        <v>17</v>
      </c>
      <c r="D70" s="12" t="s">
        <v>20</v>
      </c>
      <c r="E70" s="12" t="s">
        <v>16</v>
      </c>
      <c r="F70" s="12" t="s">
        <v>156</v>
      </c>
      <c r="G70" s="18">
        <f>'Step 1 - Study Scope'!$A$16</f>
        <v>101325</v>
      </c>
      <c r="H70" s="12" t="s">
        <v>87</v>
      </c>
      <c r="I70" s="12">
        <v>1</v>
      </c>
      <c r="J70" s="12">
        <f>I70*'Step 1 - Study Scope'!$A$31</f>
        <v>4</v>
      </c>
      <c r="K70" s="12" t="s">
        <v>163</v>
      </c>
      <c r="L70" s="12" t="s">
        <v>146</v>
      </c>
      <c r="M70" s="12" t="s">
        <v>61</v>
      </c>
      <c r="N70" s="12" t="s">
        <v>125</v>
      </c>
      <c r="O70" s="3" t="s">
        <v>43</v>
      </c>
      <c r="P70" s="3" t="s">
        <v>102</v>
      </c>
      <c r="Q70" s="19" t="s">
        <v>95</v>
      </c>
      <c r="R70" s="15" t="s">
        <v>102</v>
      </c>
      <c r="S70" s="14">
        <v>1316.7543440140284</v>
      </c>
      <c r="T70" s="3" t="s">
        <v>83</v>
      </c>
      <c r="U70" s="32">
        <v>1.18</v>
      </c>
      <c r="V70" s="33" t="s">
        <v>33</v>
      </c>
    </row>
    <row r="71" spans="1:22" x14ac:dyDescent="0.25">
      <c r="A71" s="12">
        <v>66</v>
      </c>
      <c r="B71" s="12" t="s">
        <v>286</v>
      </c>
      <c r="C71" s="12" t="s">
        <v>17</v>
      </c>
      <c r="D71" s="12" t="s">
        <v>20</v>
      </c>
      <c r="E71" s="12" t="s">
        <v>16</v>
      </c>
      <c r="F71" s="12" t="s">
        <v>156</v>
      </c>
      <c r="G71" s="18">
        <f>'Step 1 - Study Scope'!$A$16</f>
        <v>101325</v>
      </c>
      <c r="H71" s="12" t="s">
        <v>87</v>
      </c>
      <c r="I71" s="12">
        <v>1</v>
      </c>
      <c r="J71" s="12">
        <f>I71*'Step 1 - Study Scope'!$A$31</f>
        <v>4</v>
      </c>
      <c r="K71" s="12" t="s">
        <v>84</v>
      </c>
      <c r="L71" s="12" t="s">
        <v>146</v>
      </c>
      <c r="M71" s="12" t="s">
        <v>61</v>
      </c>
      <c r="N71" s="12" t="s">
        <v>125</v>
      </c>
      <c r="O71" s="3" t="s">
        <v>43</v>
      </c>
      <c r="P71" s="3" t="s">
        <v>102</v>
      </c>
      <c r="Q71" s="19" t="s">
        <v>95</v>
      </c>
      <c r="R71" s="15" t="s">
        <v>102</v>
      </c>
      <c r="S71" s="14">
        <v>198771.25394548062</v>
      </c>
      <c r="T71" s="3" t="s">
        <v>73</v>
      </c>
      <c r="U71" s="32">
        <v>3.17</v>
      </c>
      <c r="V71" s="33" t="s">
        <v>33</v>
      </c>
    </row>
    <row r="72" spans="1:22" x14ac:dyDescent="0.25">
      <c r="A72" s="12">
        <v>67</v>
      </c>
      <c r="B72" s="12" t="s">
        <v>286</v>
      </c>
      <c r="C72" s="12" t="s">
        <v>339</v>
      </c>
      <c r="D72" s="12" t="s">
        <v>328</v>
      </c>
      <c r="E72" s="12" t="s">
        <v>91</v>
      </c>
      <c r="F72" s="12" t="s">
        <v>159</v>
      </c>
      <c r="G72" s="12">
        <v>1</v>
      </c>
      <c r="H72" s="12" t="s">
        <v>111</v>
      </c>
      <c r="I72" s="12">
        <v>1</v>
      </c>
      <c r="J72" s="12">
        <v>1</v>
      </c>
      <c r="K72" s="12" t="s">
        <v>264</v>
      </c>
      <c r="L72" s="12" t="s">
        <v>46</v>
      </c>
      <c r="M72" s="12" t="s">
        <v>0</v>
      </c>
      <c r="N72" s="12" t="s">
        <v>126</v>
      </c>
      <c r="O72" s="3" t="s">
        <v>34</v>
      </c>
      <c r="P72" s="3" t="s">
        <v>102</v>
      </c>
      <c r="Q72" s="19" t="s">
        <v>95</v>
      </c>
      <c r="R72" s="15" t="s">
        <v>102</v>
      </c>
      <c r="S72" s="14">
        <v>55626.757498236242</v>
      </c>
      <c r="T72" s="3" t="s">
        <v>73</v>
      </c>
      <c r="U72" s="32">
        <v>2.5299999999999997E-3</v>
      </c>
      <c r="V72" s="33" t="s">
        <v>33</v>
      </c>
    </row>
    <row r="73" spans="1:22" x14ac:dyDescent="0.25">
      <c r="A73" s="12">
        <v>68</v>
      </c>
      <c r="B73" s="13" t="s">
        <v>286</v>
      </c>
      <c r="C73" s="13" t="s">
        <v>339</v>
      </c>
      <c r="D73" s="13" t="s">
        <v>328</v>
      </c>
      <c r="E73" s="13" t="s">
        <v>91</v>
      </c>
      <c r="F73" s="13" t="s">
        <v>159</v>
      </c>
      <c r="G73" s="13">
        <v>1</v>
      </c>
      <c r="H73" s="13" t="s">
        <v>111</v>
      </c>
      <c r="I73" s="13">
        <v>1</v>
      </c>
      <c r="J73" s="13">
        <v>1</v>
      </c>
      <c r="K73" s="13" t="s">
        <v>149</v>
      </c>
      <c r="L73" s="13" t="s">
        <v>46</v>
      </c>
      <c r="M73" s="13" t="s">
        <v>0</v>
      </c>
      <c r="N73" s="13" t="s">
        <v>102</v>
      </c>
      <c r="O73" s="15" t="s">
        <v>102</v>
      </c>
      <c r="P73" s="15" t="s">
        <v>102</v>
      </c>
      <c r="Q73" s="19" t="s">
        <v>95</v>
      </c>
      <c r="R73" s="15" t="s">
        <v>139</v>
      </c>
      <c r="S73" s="14">
        <v>55626.757498236242</v>
      </c>
      <c r="T73" s="15" t="s">
        <v>73</v>
      </c>
      <c r="U73" s="32">
        <v>0</v>
      </c>
      <c r="V73" s="33" t="s">
        <v>102</v>
      </c>
    </row>
    <row r="74" spans="1:22" x14ac:dyDescent="0.25">
      <c r="A74" s="12">
        <v>69</v>
      </c>
      <c r="B74" s="12" t="s">
        <v>286</v>
      </c>
      <c r="C74" s="12" t="s">
        <v>17</v>
      </c>
      <c r="D74" s="12" t="s">
        <v>20</v>
      </c>
      <c r="E74" s="12" t="s">
        <v>325</v>
      </c>
      <c r="F74" s="12" t="s">
        <v>156</v>
      </c>
      <c r="G74" s="18">
        <f>'Step 1 - Study Scope'!$A$16</f>
        <v>101325</v>
      </c>
      <c r="H74" s="12" t="s">
        <v>87</v>
      </c>
      <c r="I74" s="12">
        <v>1</v>
      </c>
      <c r="J74" s="12">
        <f>I74*'Step 1 - Study Scope'!$A$31</f>
        <v>4</v>
      </c>
      <c r="K74" s="12" t="s">
        <v>264</v>
      </c>
      <c r="L74" s="12" t="s">
        <v>46</v>
      </c>
      <c r="M74" s="12" t="s">
        <v>0</v>
      </c>
      <c r="N74" s="12" t="s">
        <v>126</v>
      </c>
      <c r="O74" s="3" t="s">
        <v>34</v>
      </c>
      <c r="P74" s="3" t="s">
        <v>102</v>
      </c>
      <c r="Q74" s="19" t="s">
        <v>95</v>
      </c>
      <c r="R74" s="15" t="s">
        <v>102</v>
      </c>
      <c r="S74" s="14">
        <v>198771253.94548064</v>
      </c>
      <c r="T74" s="3" t="s">
        <v>73</v>
      </c>
      <c r="U74" s="32">
        <v>2.5299999999999997E-3</v>
      </c>
      <c r="V74" s="33" t="s">
        <v>33</v>
      </c>
    </row>
    <row r="75" spans="1:22" x14ac:dyDescent="0.25">
      <c r="A75" s="12">
        <v>70</v>
      </c>
      <c r="B75" s="13" t="s">
        <v>286</v>
      </c>
      <c r="C75" s="13" t="s">
        <v>17</v>
      </c>
      <c r="D75" s="13" t="s">
        <v>20</v>
      </c>
      <c r="E75" s="13" t="s">
        <v>325</v>
      </c>
      <c r="F75" s="13" t="s">
        <v>156</v>
      </c>
      <c r="G75" s="18">
        <f>'Step 1 - Study Scope'!$A$16</f>
        <v>101325</v>
      </c>
      <c r="H75" s="13" t="s">
        <v>87</v>
      </c>
      <c r="I75" s="13">
        <v>1</v>
      </c>
      <c r="J75" s="12">
        <f>I75*'Step 1 - Study Scope'!$A$31</f>
        <v>4</v>
      </c>
      <c r="K75" s="13" t="s">
        <v>149</v>
      </c>
      <c r="L75" s="13" t="s">
        <v>46</v>
      </c>
      <c r="M75" s="13" t="s">
        <v>0</v>
      </c>
      <c r="N75" s="13" t="s">
        <v>102</v>
      </c>
      <c r="O75" s="15" t="s">
        <v>102</v>
      </c>
      <c r="P75" s="15" t="s">
        <v>102</v>
      </c>
      <c r="Q75" s="19" t="s">
        <v>95</v>
      </c>
      <c r="R75" s="15" t="s">
        <v>139</v>
      </c>
      <c r="S75" s="14">
        <v>198771253.94548064</v>
      </c>
      <c r="T75" s="15" t="s">
        <v>73</v>
      </c>
      <c r="U75" s="32">
        <v>0</v>
      </c>
      <c r="V75" s="33" t="s">
        <v>102</v>
      </c>
    </row>
    <row r="76" spans="1:22" x14ac:dyDescent="0.25">
      <c r="A76" s="12">
        <v>71</v>
      </c>
      <c r="B76" s="13" t="s">
        <v>286</v>
      </c>
      <c r="C76" s="13" t="s">
        <v>339</v>
      </c>
      <c r="D76" s="13" t="s">
        <v>328</v>
      </c>
      <c r="E76" s="13" t="s">
        <v>16</v>
      </c>
      <c r="F76" s="12" t="s">
        <v>159</v>
      </c>
      <c r="G76" s="12">
        <v>1</v>
      </c>
      <c r="H76" s="12" t="s">
        <v>111</v>
      </c>
      <c r="I76" s="12">
        <v>1</v>
      </c>
      <c r="J76" s="12">
        <v>1</v>
      </c>
      <c r="K76" s="13" t="s">
        <v>84</v>
      </c>
      <c r="L76" s="12" t="s">
        <v>146</v>
      </c>
      <c r="M76" s="12" t="s">
        <v>61</v>
      </c>
      <c r="N76" s="12" t="s">
        <v>125</v>
      </c>
      <c r="O76" s="3" t="s">
        <v>43</v>
      </c>
      <c r="P76" s="3" t="s">
        <v>102</v>
      </c>
      <c r="Q76" s="19" t="s">
        <v>95</v>
      </c>
      <c r="R76" s="15" t="s">
        <v>102</v>
      </c>
      <c r="S76" s="14">
        <v>55626.757498236242</v>
      </c>
      <c r="T76" s="3" t="s">
        <v>73</v>
      </c>
      <c r="U76" s="32">
        <v>3.17</v>
      </c>
      <c r="V76" s="33" t="s">
        <v>33</v>
      </c>
    </row>
    <row r="77" spans="1:22" x14ac:dyDescent="0.25">
      <c r="A77" s="12">
        <v>72</v>
      </c>
      <c r="B77" s="13" t="s">
        <v>286</v>
      </c>
      <c r="C77" s="3" t="s">
        <v>17</v>
      </c>
      <c r="D77" s="3" t="s">
        <v>328</v>
      </c>
      <c r="E77" s="3" t="s">
        <v>327</v>
      </c>
      <c r="F77" s="12" t="s">
        <v>159</v>
      </c>
      <c r="G77" s="12">
        <v>1</v>
      </c>
      <c r="H77" s="12" t="s">
        <v>111</v>
      </c>
      <c r="I77" s="13">
        <f>'Step 1 - Study Scope'!$A$32</f>
        <v>52</v>
      </c>
      <c r="J77" s="13">
        <f>I77*'Step 1 - Study Scope'!$A$10</f>
        <v>1300</v>
      </c>
      <c r="K77" s="12" t="s">
        <v>264</v>
      </c>
      <c r="L77" s="12" t="s">
        <v>46</v>
      </c>
      <c r="M77" s="12" t="s">
        <v>0</v>
      </c>
      <c r="N77" s="12" t="s">
        <v>126</v>
      </c>
      <c r="O77" s="3" t="s">
        <v>34</v>
      </c>
      <c r="P77" s="3" t="s">
        <v>102</v>
      </c>
      <c r="Q77" s="19" t="s">
        <v>95</v>
      </c>
      <c r="R77" s="15" t="s">
        <v>102</v>
      </c>
      <c r="S77" s="14">
        <v>22306.027471875001</v>
      </c>
      <c r="T77" s="3" t="s">
        <v>73</v>
      </c>
      <c r="U77" s="32">
        <v>3.6700000000000001E-3</v>
      </c>
      <c r="V77" s="33" t="s">
        <v>33</v>
      </c>
    </row>
    <row r="78" spans="1:22" x14ac:dyDescent="0.25">
      <c r="A78" s="12">
        <v>73</v>
      </c>
      <c r="B78" s="13" t="s">
        <v>286</v>
      </c>
      <c r="C78" s="15" t="s">
        <v>17</v>
      </c>
      <c r="D78" s="15" t="s">
        <v>328</v>
      </c>
      <c r="E78" s="3" t="s">
        <v>327</v>
      </c>
      <c r="F78" s="13" t="s">
        <v>159</v>
      </c>
      <c r="G78" s="13">
        <v>1</v>
      </c>
      <c r="H78" s="13" t="s">
        <v>111</v>
      </c>
      <c r="I78" s="13">
        <f>'Step 1 - Study Scope'!$A$32</f>
        <v>52</v>
      </c>
      <c r="J78" s="13">
        <f>I78*'Step 1 - Study Scope'!$A$10</f>
        <v>1300</v>
      </c>
      <c r="K78" s="13" t="s">
        <v>149</v>
      </c>
      <c r="L78" s="13" t="s">
        <v>46</v>
      </c>
      <c r="M78" s="13" t="s">
        <v>0</v>
      </c>
      <c r="N78" s="13" t="s">
        <v>102</v>
      </c>
      <c r="O78" s="15" t="s">
        <v>102</v>
      </c>
      <c r="P78" s="15" t="s">
        <v>102</v>
      </c>
      <c r="Q78" s="19" t="s">
        <v>95</v>
      </c>
      <c r="R78" s="15" t="s">
        <v>139</v>
      </c>
      <c r="S78" s="14">
        <v>22306.027471875001</v>
      </c>
      <c r="T78" s="15" t="s">
        <v>73</v>
      </c>
      <c r="U78" s="32">
        <v>0</v>
      </c>
      <c r="V78" s="33" t="s">
        <v>102</v>
      </c>
    </row>
    <row r="79" spans="1:22" x14ac:dyDescent="0.25">
      <c r="A79" s="12">
        <v>74</v>
      </c>
      <c r="B79" s="13" t="s">
        <v>286</v>
      </c>
      <c r="C79" s="3" t="s">
        <v>17</v>
      </c>
      <c r="D79" s="3" t="s">
        <v>328</v>
      </c>
      <c r="E79" s="3" t="s">
        <v>327</v>
      </c>
      <c r="F79" s="12" t="s">
        <v>159</v>
      </c>
      <c r="G79" s="12">
        <v>1</v>
      </c>
      <c r="H79" s="12" t="s">
        <v>111</v>
      </c>
      <c r="I79" s="13">
        <f>'Step 1 - Study Scope'!$A$32</f>
        <v>52</v>
      </c>
      <c r="J79" s="13">
        <f>I79*'Step 1 - Study Scope'!$A$10</f>
        <v>1300</v>
      </c>
      <c r="K79" s="13" t="s">
        <v>341</v>
      </c>
      <c r="L79" s="12" t="s">
        <v>144</v>
      </c>
      <c r="M79" s="12" t="s">
        <v>0</v>
      </c>
      <c r="N79" s="12" t="s">
        <v>122</v>
      </c>
      <c r="O79" s="3" t="s">
        <v>37</v>
      </c>
      <c r="P79" s="3" t="s">
        <v>102</v>
      </c>
      <c r="Q79" s="19" t="s">
        <v>95</v>
      </c>
      <c r="R79" s="15" t="s">
        <v>102</v>
      </c>
      <c r="S79" s="14">
        <v>28145.833333333332</v>
      </c>
      <c r="T79" s="3" t="s">
        <v>73</v>
      </c>
      <c r="U79" s="32">
        <v>8.513272727272728</v>
      </c>
      <c r="V79" s="33" t="s">
        <v>33</v>
      </c>
    </row>
    <row r="80" spans="1:22" x14ac:dyDescent="0.25">
      <c r="A80" s="12">
        <v>75</v>
      </c>
      <c r="B80" s="13" t="s">
        <v>286</v>
      </c>
      <c r="C80" s="3" t="s">
        <v>17</v>
      </c>
      <c r="D80" s="3" t="s">
        <v>20</v>
      </c>
      <c r="E80" s="3" t="s">
        <v>16</v>
      </c>
      <c r="F80" s="12" t="s">
        <v>156</v>
      </c>
      <c r="G80" s="18">
        <f>'Step 1 - Study Scope'!$A$16</f>
        <v>101325</v>
      </c>
      <c r="H80" s="12" t="s">
        <v>87</v>
      </c>
      <c r="I80" s="12">
        <v>1</v>
      </c>
      <c r="J80" s="12">
        <f>I80*'Step 1 - Study Scope'!$A$31</f>
        <v>4</v>
      </c>
      <c r="K80" s="13" t="s">
        <v>99</v>
      </c>
      <c r="L80" s="12" t="s">
        <v>146</v>
      </c>
      <c r="M80" s="12" t="s">
        <v>0</v>
      </c>
      <c r="N80" s="12" t="s">
        <v>147</v>
      </c>
      <c r="O80" s="3" t="s">
        <v>42</v>
      </c>
      <c r="P80" s="3" t="s">
        <v>102</v>
      </c>
      <c r="Q80" s="19" t="s">
        <v>95</v>
      </c>
      <c r="R80" s="15" t="s">
        <v>102</v>
      </c>
      <c r="S80" s="14">
        <v>3762155.2686115098</v>
      </c>
      <c r="T80" s="3" t="s">
        <v>73</v>
      </c>
      <c r="U80" s="32">
        <v>1</v>
      </c>
      <c r="V80" s="33" t="s">
        <v>33</v>
      </c>
    </row>
    <row r="81" spans="1:22" x14ac:dyDescent="0.25">
      <c r="A81" s="12">
        <v>76</v>
      </c>
      <c r="B81" s="13" t="s">
        <v>286</v>
      </c>
      <c r="C81" s="3" t="s">
        <v>339</v>
      </c>
      <c r="D81" s="3" t="s">
        <v>328</v>
      </c>
      <c r="E81" s="3" t="s">
        <v>16</v>
      </c>
      <c r="F81" s="12" t="s">
        <v>159</v>
      </c>
      <c r="G81" s="12">
        <v>1</v>
      </c>
      <c r="H81" s="12" t="s">
        <v>111</v>
      </c>
      <c r="I81" s="12">
        <v>1</v>
      </c>
      <c r="J81" s="12">
        <v>1</v>
      </c>
      <c r="K81" s="13" t="s">
        <v>99</v>
      </c>
      <c r="L81" s="12" t="s">
        <v>146</v>
      </c>
      <c r="M81" s="12" t="s">
        <v>0</v>
      </c>
      <c r="N81" s="12" t="s">
        <v>147</v>
      </c>
      <c r="O81" s="3" t="s">
        <v>42</v>
      </c>
      <c r="P81" s="3" t="s">
        <v>102</v>
      </c>
      <c r="Q81" s="19" t="s">
        <v>95</v>
      </c>
      <c r="R81" s="15" t="s">
        <v>102</v>
      </c>
      <c r="S81" s="14">
        <v>210570.18521920181</v>
      </c>
      <c r="T81" s="3" t="s">
        <v>73</v>
      </c>
      <c r="U81" s="32">
        <v>1</v>
      </c>
      <c r="V81" s="33" t="s">
        <v>33</v>
      </c>
    </row>
    <row r="82" spans="1:22" s="45" customFormat="1" x14ac:dyDescent="0.25">
      <c r="A82" s="12">
        <v>77</v>
      </c>
      <c r="B82" s="13" t="s">
        <v>286</v>
      </c>
      <c r="C82" s="13" t="s">
        <v>340</v>
      </c>
      <c r="D82" s="13" t="s">
        <v>328</v>
      </c>
      <c r="E82" s="13" t="s">
        <v>342</v>
      </c>
      <c r="F82" s="13" t="s">
        <v>159</v>
      </c>
      <c r="G82" s="13">
        <v>1</v>
      </c>
      <c r="H82" s="13" t="s">
        <v>111</v>
      </c>
      <c r="I82" s="13">
        <v>1</v>
      </c>
      <c r="J82" s="13">
        <v>1</v>
      </c>
      <c r="K82" s="13" t="s">
        <v>343</v>
      </c>
      <c r="L82" s="13" t="s">
        <v>144</v>
      </c>
      <c r="M82" s="13" t="s">
        <v>61</v>
      </c>
      <c r="N82" s="13" t="s">
        <v>125</v>
      </c>
      <c r="O82" s="15" t="s">
        <v>43</v>
      </c>
      <c r="P82" s="15" t="s">
        <v>102</v>
      </c>
      <c r="Q82" s="19" t="s">
        <v>95</v>
      </c>
      <c r="R82" s="15" t="s">
        <v>102</v>
      </c>
      <c r="S82" s="74">
        <v>2030400</v>
      </c>
      <c r="T82" s="13" t="s">
        <v>4</v>
      </c>
      <c r="U82" s="33">
        <v>5.3999999999999999E-2</v>
      </c>
      <c r="V82" s="33" t="s">
        <v>33</v>
      </c>
    </row>
    <row r="83" spans="1:22" x14ac:dyDescent="0.25">
      <c r="A83" s="12">
        <v>78</v>
      </c>
      <c r="B83" s="12" t="s">
        <v>286</v>
      </c>
      <c r="C83" s="12" t="s">
        <v>339</v>
      </c>
      <c r="D83" s="12" t="s">
        <v>328</v>
      </c>
      <c r="E83" s="12" t="s">
        <v>91</v>
      </c>
      <c r="F83" s="12" t="s">
        <v>159</v>
      </c>
      <c r="G83" s="12">
        <v>1</v>
      </c>
      <c r="H83" s="12" t="s">
        <v>111</v>
      </c>
      <c r="I83" s="12">
        <v>1</v>
      </c>
      <c r="J83" s="12">
        <v>1</v>
      </c>
      <c r="K83" s="12" t="s">
        <v>52</v>
      </c>
      <c r="L83" s="4" t="s">
        <v>144</v>
      </c>
      <c r="M83" s="4" t="s">
        <v>61</v>
      </c>
      <c r="N83" s="13" t="s">
        <v>102</v>
      </c>
      <c r="O83" s="12" t="s">
        <v>102</v>
      </c>
      <c r="P83" s="12" t="s">
        <v>65</v>
      </c>
      <c r="Q83" s="12" t="s">
        <v>110</v>
      </c>
      <c r="R83" s="16" t="s">
        <v>141</v>
      </c>
      <c r="S83" s="14">
        <v>3.2886618518573689</v>
      </c>
      <c r="T83" s="13" t="s">
        <v>4</v>
      </c>
      <c r="U83" s="32">
        <v>0</v>
      </c>
      <c r="V83" s="33" t="s">
        <v>102</v>
      </c>
    </row>
    <row r="84" spans="1:22" x14ac:dyDescent="0.25">
      <c r="A84" s="12">
        <v>79</v>
      </c>
      <c r="B84" s="12" t="s">
        <v>286</v>
      </c>
      <c r="C84" s="12" t="s">
        <v>339</v>
      </c>
      <c r="D84" s="12" t="s">
        <v>328</v>
      </c>
      <c r="E84" s="12" t="s">
        <v>91</v>
      </c>
      <c r="F84" s="12" t="s">
        <v>159</v>
      </c>
      <c r="G84" s="12">
        <v>1</v>
      </c>
      <c r="H84" s="12" t="s">
        <v>111</v>
      </c>
      <c r="I84" s="12">
        <v>1</v>
      </c>
      <c r="J84" s="12">
        <v>1</v>
      </c>
      <c r="K84" s="12" t="s">
        <v>51</v>
      </c>
      <c r="L84" s="4" t="s">
        <v>144</v>
      </c>
      <c r="M84" s="4" t="s">
        <v>61</v>
      </c>
      <c r="N84" s="13" t="s">
        <v>102</v>
      </c>
      <c r="O84" s="12" t="s">
        <v>102</v>
      </c>
      <c r="P84" s="12" t="s">
        <v>64</v>
      </c>
      <c r="Q84" s="12" t="s">
        <v>110</v>
      </c>
      <c r="R84" s="16" t="s">
        <v>142</v>
      </c>
      <c r="S84" s="14">
        <v>0.15456553226895089</v>
      </c>
      <c r="T84" s="13" t="s">
        <v>4</v>
      </c>
      <c r="U84" s="32">
        <v>0</v>
      </c>
      <c r="V84" s="33" t="s">
        <v>102</v>
      </c>
    </row>
    <row r="85" spans="1:22" x14ac:dyDescent="0.25">
      <c r="A85" s="12">
        <v>80</v>
      </c>
      <c r="B85" s="12" t="s">
        <v>286</v>
      </c>
      <c r="C85" s="12" t="s">
        <v>339</v>
      </c>
      <c r="D85" s="12" t="s">
        <v>328</v>
      </c>
      <c r="E85" s="12" t="s">
        <v>91</v>
      </c>
      <c r="F85" s="12" t="s">
        <v>159</v>
      </c>
      <c r="G85" s="12">
        <v>1</v>
      </c>
      <c r="H85" s="12" t="s">
        <v>111</v>
      </c>
      <c r="I85" s="12">
        <v>1</v>
      </c>
      <c r="J85" s="12">
        <v>1</v>
      </c>
      <c r="K85" s="12" t="s">
        <v>57</v>
      </c>
      <c r="L85" s="4" t="s">
        <v>144</v>
      </c>
      <c r="M85" s="4" t="s">
        <v>61</v>
      </c>
      <c r="N85" s="13" t="s">
        <v>102</v>
      </c>
      <c r="O85" s="12" t="s">
        <v>102</v>
      </c>
      <c r="P85" s="12" t="s">
        <v>70</v>
      </c>
      <c r="Q85" s="12" t="s">
        <v>110</v>
      </c>
      <c r="R85" s="16" t="s">
        <v>142</v>
      </c>
      <c r="S85" s="14">
        <v>102.80645665954931</v>
      </c>
      <c r="T85" s="13" t="s">
        <v>4</v>
      </c>
      <c r="U85" s="32">
        <v>0</v>
      </c>
      <c r="V85" s="33" t="s">
        <v>102</v>
      </c>
    </row>
    <row r="86" spans="1:22" x14ac:dyDescent="0.25">
      <c r="A86" s="12">
        <v>81</v>
      </c>
      <c r="B86" s="12" t="s">
        <v>286</v>
      </c>
      <c r="C86" s="12" t="s">
        <v>339</v>
      </c>
      <c r="D86" s="12" t="s">
        <v>328</v>
      </c>
      <c r="E86" s="12" t="s">
        <v>91</v>
      </c>
      <c r="F86" s="12" t="s">
        <v>159</v>
      </c>
      <c r="G86" s="12">
        <v>1</v>
      </c>
      <c r="H86" s="12" t="s">
        <v>111</v>
      </c>
      <c r="I86" s="12">
        <v>1</v>
      </c>
      <c r="J86" s="12">
        <v>1</v>
      </c>
      <c r="K86" s="12" t="s">
        <v>50</v>
      </c>
      <c r="L86" s="4" t="s">
        <v>144</v>
      </c>
      <c r="M86" s="4" t="s">
        <v>61</v>
      </c>
      <c r="N86" s="13" t="s">
        <v>102</v>
      </c>
      <c r="O86" s="12" t="s">
        <v>102</v>
      </c>
      <c r="P86" s="12" t="s">
        <v>63</v>
      </c>
      <c r="Q86" s="12" t="s">
        <v>110</v>
      </c>
      <c r="R86" s="16" t="s">
        <v>142</v>
      </c>
      <c r="S86" s="14">
        <v>4.9772961658301071E-2</v>
      </c>
      <c r="T86" s="13" t="s">
        <v>4</v>
      </c>
      <c r="U86" s="32">
        <v>0</v>
      </c>
      <c r="V86" s="33" t="s">
        <v>102</v>
      </c>
    </row>
    <row r="87" spans="1:22" x14ac:dyDescent="0.25">
      <c r="A87" s="12">
        <v>82</v>
      </c>
      <c r="B87" s="12" t="s">
        <v>286</v>
      </c>
      <c r="C87" s="12" t="s">
        <v>339</v>
      </c>
      <c r="D87" s="12" t="s">
        <v>328</v>
      </c>
      <c r="E87" s="12" t="s">
        <v>91</v>
      </c>
      <c r="F87" s="12" t="s">
        <v>159</v>
      </c>
      <c r="G87" s="12">
        <v>1</v>
      </c>
      <c r="H87" s="12" t="s">
        <v>111</v>
      </c>
      <c r="I87" s="12">
        <v>1</v>
      </c>
      <c r="J87" s="12">
        <v>1</v>
      </c>
      <c r="K87" s="12" t="s">
        <v>54</v>
      </c>
      <c r="L87" s="4" t="s">
        <v>144</v>
      </c>
      <c r="M87" s="4" t="s">
        <v>61</v>
      </c>
      <c r="N87" s="13" t="s">
        <v>102</v>
      </c>
      <c r="O87" s="12" t="s">
        <v>102</v>
      </c>
      <c r="P87" s="12" t="s">
        <v>68</v>
      </c>
      <c r="Q87" s="12" t="s">
        <v>110</v>
      </c>
      <c r="R87" s="16" t="s">
        <v>141</v>
      </c>
      <c r="S87" s="14">
        <v>1.1822175278010276</v>
      </c>
      <c r="T87" s="13" t="s">
        <v>4</v>
      </c>
      <c r="U87" s="32">
        <v>0</v>
      </c>
      <c r="V87" s="33" t="s">
        <v>102</v>
      </c>
    </row>
    <row r="88" spans="1:22" x14ac:dyDescent="0.25">
      <c r="A88" s="12">
        <v>83</v>
      </c>
      <c r="B88" s="12" t="s">
        <v>286</v>
      </c>
      <c r="C88" s="12" t="s">
        <v>339</v>
      </c>
      <c r="D88" s="12" t="s">
        <v>328</v>
      </c>
      <c r="E88" s="12" t="s">
        <v>91</v>
      </c>
      <c r="F88" s="12" t="s">
        <v>159</v>
      </c>
      <c r="G88" s="12">
        <v>1</v>
      </c>
      <c r="H88" s="12" t="s">
        <v>111</v>
      </c>
      <c r="I88" s="12">
        <v>1</v>
      </c>
      <c r="J88" s="12">
        <v>1</v>
      </c>
      <c r="K88" s="12" t="s">
        <v>56</v>
      </c>
      <c r="L88" s="4" t="s">
        <v>144</v>
      </c>
      <c r="M88" s="4" t="s">
        <v>61</v>
      </c>
      <c r="N88" s="13" t="s">
        <v>102</v>
      </c>
      <c r="O88" s="3" t="s">
        <v>102</v>
      </c>
      <c r="P88" s="3" t="s">
        <v>102</v>
      </c>
      <c r="Q88" s="12" t="s">
        <v>110</v>
      </c>
      <c r="R88" s="16" t="s">
        <v>142</v>
      </c>
      <c r="S88" s="14">
        <v>171.14595104146451</v>
      </c>
      <c r="T88" s="13" t="s">
        <v>4</v>
      </c>
      <c r="U88" s="32">
        <v>0</v>
      </c>
      <c r="V88" s="33" t="s">
        <v>102</v>
      </c>
    </row>
    <row r="89" spans="1:22" x14ac:dyDescent="0.25">
      <c r="A89" s="12">
        <v>84</v>
      </c>
      <c r="B89" s="12" t="s">
        <v>286</v>
      </c>
      <c r="C89" s="12" t="s">
        <v>339</v>
      </c>
      <c r="D89" s="12" t="s">
        <v>328</v>
      </c>
      <c r="E89" s="12" t="s">
        <v>91</v>
      </c>
      <c r="F89" s="12" t="s">
        <v>159</v>
      </c>
      <c r="G89" s="12">
        <v>1</v>
      </c>
      <c r="H89" s="12" t="s">
        <v>111</v>
      </c>
      <c r="I89" s="12">
        <v>1</v>
      </c>
      <c r="J89" s="12">
        <v>1</v>
      </c>
      <c r="K89" s="12" t="s">
        <v>58</v>
      </c>
      <c r="L89" s="4" t="s">
        <v>144</v>
      </c>
      <c r="M89" s="4" t="s">
        <v>61</v>
      </c>
      <c r="N89" s="13" t="s">
        <v>102</v>
      </c>
      <c r="O89" s="12" t="s">
        <v>102</v>
      </c>
      <c r="P89" s="12" t="s">
        <v>72</v>
      </c>
      <c r="Q89" s="12" t="s">
        <v>110</v>
      </c>
      <c r="R89" s="16" t="s">
        <v>142</v>
      </c>
      <c r="S89" s="14">
        <v>605.81452123485428</v>
      </c>
      <c r="T89" s="13" t="s">
        <v>4</v>
      </c>
      <c r="U89" s="32">
        <v>0</v>
      </c>
      <c r="V89" s="33" t="s">
        <v>102</v>
      </c>
    </row>
    <row r="90" spans="1:22" x14ac:dyDescent="0.25">
      <c r="A90" s="12">
        <v>85</v>
      </c>
      <c r="B90" s="12" t="s">
        <v>286</v>
      </c>
      <c r="C90" s="12" t="s">
        <v>339</v>
      </c>
      <c r="D90" s="12" t="s">
        <v>328</v>
      </c>
      <c r="E90" s="12" t="s">
        <v>91</v>
      </c>
      <c r="F90" s="12" t="s">
        <v>159</v>
      </c>
      <c r="G90" s="12">
        <v>1</v>
      </c>
      <c r="H90" s="12" t="s">
        <v>111</v>
      </c>
      <c r="I90" s="12">
        <v>1</v>
      </c>
      <c r="J90" s="12">
        <v>1</v>
      </c>
      <c r="K90" s="12" t="s">
        <v>214</v>
      </c>
      <c r="L90" s="4" t="s">
        <v>144</v>
      </c>
      <c r="M90" s="4" t="s">
        <v>61</v>
      </c>
      <c r="N90" s="13" t="s">
        <v>102</v>
      </c>
      <c r="O90" s="12" t="s">
        <v>102</v>
      </c>
      <c r="P90" s="12" t="s">
        <v>71</v>
      </c>
      <c r="Q90" s="12" t="s">
        <v>110</v>
      </c>
      <c r="R90" s="16" t="s">
        <v>142</v>
      </c>
      <c r="S90" s="14">
        <v>487.73767862486721</v>
      </c>
      <c r="T90" s="13" t="s">
        <v>4</v>
      </c>
      <c r="U90" s="32">
        <v>0</v>
      </c>
      <c r="V90" s="33" t="s">
        <v>102</v>
      </c>
    </row>
    <row r="91" spans="1:22" x14ac:dyDescent="0.25">
      <c r="A91" s="12">
        <v>86</v>
      </c>
      <c r="B91" s="12" t="s">
        <v>286</v>
      </c>
      <c r="C91" s="12" t="s">
        <v>339</v>
      </c>
      <c r="D91" s="12" t="s">
        <v>328</v>
      </c>
      <c r="E91" s="12" t="s">
        <v>91</v>
      </c>
      <c r="F91" s="12" t="s">
        <v>159</v>
      </c>
      <c r="G91" s="12">
        <v>1</v>
      </c>
      <c r="H91" s="12" t="s">
        <v>111</v>
      </c>
      <c r="I91" s="12">
        <v>1</v>
      </c>
      <c r="J91" s="12">
        <v>1</v>
      </c>
      <c r="K91" s="12" t="s">
        <v>55</v>
      </c>
      <c r="L91" s="4" t="s">
        <v>144</v>
      </c>
      <c r="M91" s="4" t="s">
        <v>61</v>
      </c>
      <c r="N91" s="13" t="s">
        <v>102</v>
      </c>
      <c r="O91" s="12" t="s">
        <v>102</v>
      </c>
      <c r="P91" s="12" t="s">
        <v>69</v>
      </c>
      <c r="Q91" s="12" t="s">
        <v>110</v>
      </c>
      <c r="R91" s="16" t="s">
        <v>141</v>
      </c>
      <c r="S91" s="14">
        <v>1.0484644525227345</v>
      </c>
      <c r="T91" s="13" t="s">
        <v>4</v>
      </c>
      <c r="U91" s="32">
        <v>0</v>
      </c>
      <c r="V91" s="33" t="s">
        <v>102</v>
      </c>
    </row>
    <row r="92" spans="1:22" x14ac:dyDescent="0.25">
      <c r="A92" s="12">
        <v>87</v>
      </c>
      <c r="B92" s="12" t="s">
        <v>286</v>
      </c>
      <c r="C92" s="12" t="s">
        <v>339</v>
      </c>
      <c r="D92" s="12" t="s">
        <v>328</v>
      </c>
      <c r="E92" s="12" t="s">
        <v>91</v>
      </c>
      <c r="F92" s="12" t="s">
        <v>159</v>
      </c>
      <c r="G92" s="12">
        <v>1</v>
      </c>
      <c r="H92" s="12" t="s">
        <v>111</v>
      </c>
      <c r="I92" s="12">
        <v>1</v>
      </c>
      <c r="J92" s="12">
        <v>1</v>
      </c>
      <c r="K92" s="12" t="s">
        <v>49</v>
      </c>
      <c r="L92" s="4" t="s">
        <v>144</v>
      </c>
      <c r="M92" s="4" t="s">
        <v>61</v>
      </c>
      <c r="N92" s="13" t="s">
        <v>102</v>
      </c>
      <c r="O92" s="12" t="s">
        <v>102</v>
      </c>
      <c r="P92" s="12" t="s">
        <v>62</v>
      </c>
      <c r="Q92" s="12" t="s">
        <v>110</v>
      </c>
      <c r="R92" s="16" t="s">
        <v>142</v>
      </c>
      <c r="S92" s="14">
        <v>1.3748128685964261E-2</v>
      </c>
      <c r="T92" s="13" t="s">
        <v>4</v>
      </c>
      <c r="U92" s="32">
        <v>0</v>
      </c>
      <c r="V92" s="33" t="s">
        <v>102</v>
      </c>
    </row>
    <row r="93" spans="1:22" x14ac:dyDescent="0.25">
      <c r="A93" s="12">
        <v>88</v>
      </c>
      <c r="B93" s="12" t="s">
        <v>286</v>
      </c>
      <c r="C93" s="12" t="s">
        <v>339</v>
      </c>
      <c r="D93" s="12" t="s">
        <v>20</v>
      </c>
      <c r="E93" s="12" t="s">
        <v>324</v>
      </c>
      <c r="F93" s="12" t="s">
        <v>156</v>
      </c>
      <c r="G93" s="18">
        <f>'Step 1 - Study Scope'!$A$16</f>
        <v>101325</v>
      </c>
      <c r="H93" s="12" t="s">
        <v>87</v>
      </c>
      <c r="I93" s="12">
        <v>1</v>
      </c>
      <c r="J93" s="12">
        <v>1</v>
      </c>
      <c r="K93" s="12" t="s">
        <v>47</v>
      </c>
      <c r="L93" s="4" t="s">
        <v>144</v>
      </c>
      <c r="M93" s="4" t="s">
        <v>61</v>
      </c>
      <c r="N93" s="13" t="s">
        <v>102</v>
      </c>
      <c r="O93" s="12" t="s">
        <v>102</v>
      </c>
      <c r="P93" s="12" t="s">
        <v>5</v>
      </c>
      <c r="Q93" s="12" t="s">
        <v>110</v>
      </c>
      <c r="R93" s="16" t="s">
        <v>142</v>
      </c>
      <c r="S93" s="14">
        <v>17.84672405547585</v>
      </c>
      <c r="T93" s="13" t="s">
        <v>4</v>
      </c>
      <c r="U93" s="32">
        <v>0</v>
      </c>
      <c r="V93" s="33" t="s">
        <v>102</v>
      </c>
    </row>
    <row r="94" spans="1:22" x14ac:dyDescent="0.25">
      <c r="A94" s="12">
        <v>89</v>
      </c>
      <c r="B94" s="12" t="s">
        <v>286</v>
      </c>
      <c r="C94" s="12" t="s">
        <v>339</v>
      </c>
      <c r="D94" s="12" t="s">
        <v>20</v>
      </c>
      <c r="E94" s="12" t="s">
        <v>324</v>
      </c>
      <c r="F94" s="12" t="s">
        <v>156</v>
      </c>
      <c r="G94" s="18">
        <f>'Step 1 - Study Scope'!$A$16</f>
        <v>101325</v>
      </c>
      <c r="H94" s="12" t="s">
        <v>87</v>
      </c>
      <c r="I94" s="12">
        <v>1</v>
      </c>
      <c r="J94" s="12">
        <v>1</v>
      </c>
      <c r="K94" s="12" t="s">
        <v>47</v>
      </c>
      <c r="L94" s="4" t="s">
        <v>144</v>
      </c>
      <c r="M94" s="4" t="s">
        <v>61</v>
      </c>
      <c r="N94" s="13" t="s">
        <v>102</v>
      </c>
      <c r="O94" s="12" t="s">
        <v>102</v>
      </c>
      <c r="P94" s="12" t="s">
        <v>5</v>
      </c>
      <c r="Q94" s="12" t="s">
        <v>110</v>
      </c>
      <c r="R94" s="16" t="s">
        <v>141</v>
      </c>
      <c r="S94" s="14">
        <v>53.540172166427539</v>
      </c>
      <c r="T94" s="13" t="s">
        <v>4</v>
      </c>
      <c r="U94" s="32">
        <v>0</v>
      </c>
      <c r="V94" s="33" t="s">
        <v>102</v>
      </c>
    </row>
    <row r="95" spans="1:22" x14ac:dyDescent="0.25">
      <c r="A95" s="12">
        <v>90</v>
      </c>
      <c r="B95" s="12" t="s">
        <v>286</v>
      </c>
      <c r="C95" s="12" t="s">
        <v>339</v>
      </c>
      <c r="D95" s="12" t="s">
        <v>20</v>
      </c>
      <c r="E95" s="12" t="s">
        <v>324</v>
      </c>
      <c r="F95" s="12" t="s">
        <v>156</v>
      </c>
      <c r="G95" s="18">
        <f>'Step 1 - Study Scope'!$A$16</f>
        <v>101325</v>
      </c>
      <c r="H95" s="12" t="s">
        <v>87</v>
      </c>
      <c r="I95" s="12">
        <v>1</v>
      </c>
      <c r="J95" s="12">
        <v>1</v>
      </c>
      <c r="K95" s="12" t="s">
        <v>48</v>
      </c>
      <c r="L95" s="4" t="s">
        <v>144</v>
      </c>
      <c r="M95" s="4" t="s">
        <v>61</v>
      </c>
      <c r="N95" s="13" t="s">
        <v>102</v>
      </c>
      <c r="O95" s="12" t="s">
        <v>102</v>
      </c>
      <c r="P95" s="12" t="s">
        <v>66</v>
      </c>
      <c r="Q95" s="12" t="s">
        <v>110</v>
      </c>
      <c r="R95" s="16" t="s">
        <v>142</v>
      </c>
      <c r="S95" s="14">
        <v>18.951857165630479</v>
      </c>
      <c r="T95" s="13" t="s">
        <v>4</v>
      </c>
      <c r="U95" s="32">
        <v>0</v>
      </c>
      <c r="V95" s="33" t="s">
        <v>102</v>
      </c>
    </row>
    <row r="96" spans="1:22" x14ac:dyDescent="0.25">
      <c r="A96" s="12">
        <v>91</v>
      </c>
      <c r="B96" s="12" t="s">
        <v>286</v>
      </c>
      <c r="C96" s="12" t="s">
        <v>339</v>
      </c>
      <c r="D96" s="12" t="s">
        <v>20</v>
      </c>
      <c r="E96" s="12" t="s">
        <v>324</v>
      </c>
      <c r="F96" s="12" t="s">
        <v>156</v>
      </c>
      <c r="G96" s="18">
        <f>'Step 1 - Study Scope'!$A$16</f>
        <v>101325</v>
      </c>
      <c r="H96" s="12" t="s">
        <v>87</v>
      </c>
      <c r="I96" s="12">
        <v>1</v>
      </c>
      <c r="J96" s="12">
        <v>1</v>
      </c>
      <c r="K96" s="12" t="s">
        <v>48</v>
      </c>
      <c r="L96" s="4" t="s">
        <v>144</v>
      </c>
      <c r="M96" s="4" t="s">
        <v>61</v>
      </c>
      <c r="N96" s="13" t="s">
        <v>102</v>
      </c>
      <c r="O96" s="12" t="s">
        <v>102</v>
      </c>
      <c r="P96" s="12" t="s">
        <v>66</v>
      </c>
      <c r="Q96" s="12" t="s">
        <v>110</v>
      </c>
      <c r="R96" s="16" t="s">
        <v>141</v>
      </c>
      <c r="S96" s="14">
        <v>56.855571496891436</v>
      </c>
      <c r="T96" s="13" t="s">
        <v>4</v>
      </c>
      <c r="U96" s="32">
        <v>0</v>
      </c>
      <c r="V96" s="33" t="s">
        <v>102</v>
      </c>
    </row>
    <row r="97" spans="1:22" x14ac:dyDescent="0.25">
      <c r="A97" s="12">
        <v>92</v>
      </c>
      <c r="B97" s="12" t="s">
        <v>286</v>
      </c>
      <c r="C97" s="12" t="s">
        <v>339</v>
      </c>
      <c r="D97" s="12" t="s">
        <v>20</v>
      </c>
      <c r="E97" s="12" t="s">
        <v>324</v>
      </c>
      <c r="F97" s="12" t="s">
        <v>156</v>
      </c>
      <c r="G97" s="18">
        <f>'Step 1 - Study Scope'!$A$16</f>
        <v>101325</v>
      </c>
      <c r="H97" s="12" t="s">
        <v>87</v>
      </c>
      <c r="I97" s="12">
        <v>1</v>
      </c>
      <c r="J97" s="12">
        <v>1</v>
      </c>
      <c r="K97" s="12" t="s">
        <v>78</v>
      </c>
      <c r="L97" s="4" t="s">
        <v>144</v>
      </c>
      <c r="M97" s="4" t="s">
        <v>61</v>
      </c>
      <c r="N97" s="13" t="s">
        <v>102</v>
      </c>
      <c r="O97" s="12" t="s">
        <v>102</v>
      </c>
      <c r="P97" s="12" t="s">
        <v>79</v>
      </c>
      <c r="Q97" s="12" t="s">
        <v>110</v>
      </c>
      <c r="R97" s="16" t="s">
        <v>142</v>
      </c>
      <c r="S97" s="14">
        <v>2.962697274031564</v>
      </c>
      <c r="T97" s="13" t="s">
        <v>4</v>
      </c>
      <c r="U97" s="32">
        <v>0</v>
      </c>
      <c r="V97" s="33" t="s">
        <v>102</v>
      </c>
    </row>
    <row r="98" spans="1:22" x14ac:dyDescent="0.25">
      <c r="A98" s="12">
        <v>93</v>
      </c>
      <c r="B98" s="12" t="s">
        <v>286</v>
      </c>
      <c r="C98" s="12" t="s">
        <v>339</v>
      </c>
      <c r="D98" s="12" t="s">
        <v>20</v>
      </c>
      <c r="E98" s="12" t="s">
        <v>324</v>
      </c>
      <c r="F98" s="12" t="s">
        <v>156</v>
      </c>
      <c r="G98" s="18">
        <f>'Step 1 - Study Scope'!$A$16</f>
        <v>101325</v>
      </c>
      <c r="H98" s="12" t="s">
        <v>87</v>
      </c>
      <c r="I98" s="12">
        <v>1</v>
      </c>
      <c r="J98" s="12">
        <v>1</v>
      </c>
      <c r="K98" s="12" t="s">
        <v>78</v>
      </c>
      <c r="L98" s="4" t="s">
        <v>144</v>
      </c>
      <c r="M98" s="4" t="s">
        <v>61</v>
      </c>
      <c r="N98" s="13" t="s">
        <v>102</v>
      </c>
      <c r="O98" s="12" t="s">
        <v>102</v>
      </c>
      <c r="P98" s="12" t="s">
        <v>79</v>
      </c>
      <c r="Q98" s="12" t="s">
        <v>110</v>
      </c>
      <c r="R98" s="16" t="s">
        <v>141</v>
      </c>
      <c r="S98" s="14">
        <v>8.8880918220946903</v>
      </c>
      <c r="T98" s="13" t="s">
        <v>4</v>
      </c>
      <c r="U98" s="32">
        <v>0</v>
      </c>
      <c r="V98" s="33" t="s">
        <v>102</v>
      </c>
    </row>
    <row r="99" spans="1:22" x14ac:dyDescent="0.25">
      <c r="A99" s="12">
        <v>94</v>
      </c>
      <c r="B99" s="12" t="s">
        <v>286</v>
      </c>
      <c r="C99" s="12" t="s">
        <v>339</v>
      </c>
      <c r="D99" s="12" t="s">
        <v>20</v>
      </c>
      <c r="E99" s="12" t="s">
        <v>324</v>
      </c>
      <c r="F99" s="12" t="s">
        <v>156</v>
      </c>
      <c r="G99" s="18">
        <f>'Step 1 - Study Scope'!$A$16</f>
        <v>101325</v>
      </c>
      <c r="H99" s="12" t="s">
        <v>87</v>
      </c>
      <c r="I99" s="12">
        <v>1</v>
      </c>
      <c r="J99" s="12">
        <v>1</v>
      </c>
      <c r="K99" s="12" t="s">
        <v>52</v>
      </c>
      <c r="L99" s="4" t="s">
        <v>144</v>
      </c>
      <c r="M99" s="4" t="s">
        <v>61</v>
      </c>
      <c r="N99" s="13" t="s">
        <v>102</v>
      </c>
      <c r="O99" s="12" t="s">
        <v>102</v>
      </c>
      <c r="P99" s="12" t="s">
        <v>65</v>
      </c>
      <c r="Q99" s="12" t="s">
        <v>110</v>
      </c>
      <c r="R99" s="16" t="s">
        <v>142</v>
      </c>
      <c r="S99" s="14">
        <v>3.964804589829428</v>
      </c>
      <c r="T99" s="13" t="s">
        <v>4</v>
      </c>
      <c r="U99" s="32">
        <v>0</v>
      </c>
      <c r="V99" s="33" t="s">
        <v>102</v>
      </c>
    </row>
    <row r="100" spans="1:22" x14ac:dyDescent="0.25">
      <c r="A100" s="12">
        <v>95</v>
      </c>
      <c r="B100" s="12" t="s">
        <v>286</v>
      </c>
      <c r="C100" s="12" t="s">
        <v>339</v>
      </c>
      <c r="D100" s="12" t="s">
        <v>20</v>
      </c>
      <c r="E100" s="12" t="s">
        <v>324</v>
      </c>
      <c r="F100" s="12" t="s">
        <v>156</v>
      </c>
      <c r="G100" s="18">
        <f>'Step 1 - Study Scope'!$A$16</f>
        <v>101325</v>
      </c>
      <c r="H100" s="12" t="s">
        <v>87</v>
      </c>
      <c r="I100" s="12">
        <v>1</v>
      </c>
      <c r="J100" s="12">
        <v>1</v>
      </c>
      <c r="K100" s="12" t="s">
        <v>52</v>
      </c>
      <c r="L100" s="4" t="s">
        <v>144</v>
      </c>
      <c r="M100" s="4" t="s">
        <v>61</v>
      </c>
      <c r="N100" s="13" t="s">
        <v>102</v>
      </c>
      <c r="O100" s="12" t="s">
        <v>102</v>
      </c>
      <c r="P100" s="12" t="s">
        <v>65</v>
      </c>
      <c r="Q100" s="12" t="s">
        <v>110</v>
      </c>
      <c r="R100" s="16" t="s">
        <v>141</v>
      </c>
      <c r="S100" s="14">
        <v>11.894413769488283</v>
      </c>
      <c r="T100" s="13" t="s">
        <v>4</v>
      </c>
      <c r="U100" s="32">
        <v>0</v>
      </c>
      <c r="V100" s="33" t="s">
        <v>102</v>
      </c>
    </row>
    <row r="101" spans="1:22" x14ac:dyDescent="0.25">
      <c r="A101" s="12">
        <v>96</v>
      </c>
      <c r="B101" s="12" t="s">
        <v>286</v>
      </c>
      <c r="C101" s="12" t="s">
        <v>339</v>
      </c>
      <c r="D101" s="12" t="s">
        <v>20</v>
      </c>
      <c r="E101" s="12" t="s">
        <v>324</v>
      </c>
      <c r="F101" s="12" t="s">
        <v>156</v>
      </c>
      <c r="G101" s="18">
        <f>'Step 1 - Study Scope'!$A$16</f>
        <v>101325</v>
      </c>
      <c r="H101" s="12" t="s">
        <v>87</v>
      </c>
      <c r="I101" s="12">
        <v>1</v>
      </c>
      <c r="J101" s="12">
        <v>1</v>
      </c>
      <c r="K101" s="12" t="s">
        <v>53</v>
      </c>
      <c r="L101" s="4" t="s">
        <v>144</v>
      </c>
      <c r="M101" s="4" t="s">
        <v>61</v>
      </c>
      <c r="N101" s="13" t="s">
        <v>102</v>
      </c>
      <c r="O101" s="12" t="s">
        <v>102</v>
      </c>
      <c r="P101" s="12" t="s">
        <v>67</v>
      </c>
      <c r="Q101" s="12" t="s">
        <v>110</v>
      </c>
      <c r="R101" s="16" t="s">
        <v>142</v>
      </c>
      <c r="S101" s="14">
        <v>5.9560258249641311</v>
      </c>
      <c r="T101" s="13" t="s">
        <v>4</v>
      </c>
      <c r="U101" s="32">
        <v>0</v>
      </c>
      <c r="V101" s="33" t="s">
        <v>102</v>
      </c>
    </row>
    <row r="102" spans="1:22" x14ac:dyDescent="0.25">
      <c r="A102" s="12">
        <v>97</v>
      </c>
      <c r="B102" s="12" t="s">
        <v>286</v>
      </c>
      <c r="C102" s="12" t="s">
        <v>339</v>
      </c>
      <c r="D102" s="12" t="s">
        <v>20</v>
      </c>
      <c r="E102" s="12" t="s">
        <v>324</v>
      </c>
      <c r="F102" s="12" t="s">
        <v>156</v>
      </c>
      <c r="G102" s="18">
        <f>'Step 1 - Study Scope'!$A$16</f>
        <v>101325</v>
      </c>
      <c r="H102" s="12" t="s">
        <v>87</v>
      </c>
      <c r="I102" s="12">
        <v>1</v>
      </c>
      <c r="J102" s="12">
        <v>1</v>
      </c>
      <c r="K102" s="12" t="s">
        <v>53</v>
      </c>
      <c r="L102" s="4" t="s">
        <v>144</v>
      </c>
      <c r="M102" s="4" t="s">
        <v>61</v>
      </c>
      <c r="N102" s="13" t="s">
        <v>102</v>
      </c>
      <c r="O102" s="12" t="s">
        <v>102</v>
      </c>
      <c r="P102" s="12" t="s">
        <v>67</v>
      </c>
      <c r="Q102" s="12" t="s">
        <v>110</v>
      </c>
      <c r="R102" s="16" t="s">
        <v>141</v>
      </c>
      <c r="S102" s="14">
        <v>17.868077474892392</v>
      </c>
      <c r="T102" s="13" t="s">
        <v>4</v>
      </c>
      <c r="U102" s="32">
        <v>0</v>
      </c>
      <c r="V102" s="33" t="s">
        <v>102</v>
      </c>
    </row>
    <row r="103" spans="1:22" x14ac:dyDescent="0.25">
      <c r="A103" s="12">
        <v>98</v>
      </c>
      <c r="B103" s="12" t="s">
        <v>286</v>
      </c>
      <c r="C103" s="12" t="s">
        <v>17</v>
      </c>
      <c r="D103" s="12" t="s">
        <v>20</v>
      </c>
      <c r="E103" s="12" t="s">
        <v>325</v>
      </c>
      <c r="F103" s="12" t="s">
        <v>156</v>
      </c>
      <c r="G103" s="18">
        <f>'Step 1 - Study Scope'!$A$16</f>
        <v>101325</v>
      </c>
      <c r="H103" s="12" t="s">
        <v>87</v>
      </c>
      <c r="I103" s="12">
        <v>1</v>
      </c>
      <c r="J103" s="12">
        <f>I103*'Step 1 - Study Scope'!$A$31</f>
        <v>4</v>
      </c>
      <c r="K103" s="12" t="s">
        <v>78</v>
      </c>
      <c r="L103" s="4" t="s">
        <v>144</v>
      </c>
      <c r="M103" s="4" t="s">
        <v>61</v>
      </c>
      <c r="N103" s="13" t="s">
        <v>102</v>
      </c>
      <c r="O103" s="12" t="s">
        <v>102</v>
      </c>
      <c r="P103" s="12" t="s">
        <v>79</v>
      </c>
      <c r="Q103" s="12" t="s">
        <v>110</v>
      </c>
      <c r="R103" s="16" t="s">
        <v>142</v>
      </c>
      <c r="S103" s="14">
        <v>724.47315823529595</v>
      </c>
      <c r="T103" s="13" t="s">
        <v>4</v>
      </c>
      <c r="U103" s="32">
        <v>0</v>
      </c>
      <c r="V103" s="33" t="s">
        <v>102</v>
      </c>
    </row>
    <row r="104" spans="1:22" x14ac:dyDescent="0.25">
      <c r="A104" s="12">
        <v>99</v>
      </c>
      <c r="B104" s="12" t="s">
        <v>286</v>
      </c>
      <c r="C104" s="12" t="s">
        <v>17</v>
      </c>
      <c r="D104" s="12" t="s">
        <v>20</v>
      </c>
      <c r="E104" s="12" t="s">
        <v>325</v>
      </c>
      <c r="F104" s="12" t="s">
        <v>156</v>
      </c>
      <c r="G104" s="18">
        <f>'Step 1 - Study Scope'!$A$16</f>
        <v>101325</v>
      </c>
      <c r="H104" s="12" t="s">
        <v>87</v>
      </c>
      <c r="I104" s="12">
        <v>1</v>
      </c>
      <c r="J104" s="12">
        <f>I104*'Step 1 - Study Scope'!$A$31</f>
        <v>4</v>
      </c>
      <c r="K104" s="12" t="s">
        <v>78</v>
      </c>
      <c r="L104" s="4" t="s">
        <v>144</v>
      </c>
      <c r="M104" s="4" t="s">
        <v>61</v>
      </c>
      <c r="N104" s="13" t="s">
        <v>102</v>
      </c>
      <c r="O104" s="12" t="s">
        <v>102</v>
      </c>
      <c r="P104" s="12" t="s">
        <v>79</v>
      </c>
      <c r="Q104" s="12" t="s">
        <v>110</v>
      </c>
      <c r="R104" s="16" t="s">
        <v>141</v>
      </c>
      <c r="S104" s="14">
        <v>2173.4194747058878</v>
      </c>
      <c r="T104" s="13" t="s">
        <v>4</v>
      </c>
      <c r="U104" s="32">
        <v>0</v>
      </c>
      <c r="V104" s="33" t="s">
        <v>102</v>
      </c>
    </row>
    <row r="105" spans="1:22" x14ac:dyDescent="0.25">
      <c r="A105" s="12">
        <v>100</v>
      </c>
      <c r="B105" s="12" t="s">
        <v>286</v>
      </c>
      <c r="C105" s="12" t="s">
        <v>17</v>
      </c>
      <c r="D105" s="12" t="s">
        <v>20</v>
      </c>
      <c r="E105" s="12" t="s">
        <v>325</v>
      </c>
      <c r="F105" s="12" t="s">
        <v>156</v>
      </c>
      <c r="G105" s="18">
        <f>'Step 1 - Study Scope'!$A$16</f>
        <v>101325</v>
      </c>
      <c r="H105" s="12" t="s">
        <v>87</v>
      </c>
      <c r="I105" s="12">
        <v>1</v>
      </c>
      <c r="J105" s="12">
        <f>I105*'Step 1 - Study Scope'!$A$31</f>
        <v>4</v>
      </c>
      <c r="K105" s="12" t="s">
        <v>81</v>
      </c>
      <c r="L105" s="4" t="s">
        <v>144</v>
      </c>
      <c r="M105" s="4" t="s">
        <v>61</v>
      </c>
      <c r="N105" s="13" t="s">
        <v>102</v>
      </c>
      <c r="O105" s="12" t="s">
        <v>102</v>
      </c>
      <c r="P105" s="12" t="s">
        <v>80</v>
      </c>
      <c r="Q105" s="12" t="s">
        <v>110</v>
      </c>
      <c r="R105" s="16" t="s">
        <v>142</v>
      </c>
      <c r="S105" s="14">
        <v>60.372763186274675</v>
      </c>
      <c r="T105" s="13" t="s">
        <v>4</v>
      </c>
      <c r="U105" s="32">
        <v>0</v>
      </c>
      <c r="V105" s="33" t="s">
        <v>102</v>
      </c>
    </row>
    <row r="106" spans="1:22" x14ac:dyDescent="0.25">
      <c r="A106" s="12">
        <v>101</v>
      </c>
      <c r="B106" s="12" t="s">
        <v>286</v>
      </c>
      <c r="C106" s="12" t="s">
        <v>17</v>
      </c>
      <c r="D106" s="12" t="s">
        <v>20</v>
      </c>
      <c r="E106" s="12" t="s">
        <v>325</v>
      </c>
      <c r="F106" s="12" t="s">
        <v>156</v>
      </c>
      <c r="G106" s="18">
        <f>'Step 1 - Study Scope'!$A$16</f>
        <v>101325</v>
      </c>
      <c r="H106" s="12" t="s">
        <v>87</v>
      </c>
      <c r="I106" s="12">
        <v>1</v>
      </c>
      <c r="J106" s="12">
        <f>I106*'Step 1 - Study Scope'!$A$31</f>
        <v>4</v>
      </c>
      <c r="K106" s="12" t="s">
        <v>81</v>
      </c>
      <c r="L106" s="4" t="s">
        <v>144</v>
      </c>
      <c r="M106" s="4" t="s">
        <v>61</v>
      </c>
      <c r="N106" s="13" t="s">
        <v>102</v>
      </c>
      <c r="O106" s="12" t="s">
        <v>102</v>
      </c>
      <c r="P106" s="12" t="s">
        <v>80</v>
      </c>
      <c r="Q106" s="12" t="s">
        <v>110</v>
      </c>
      <c r="R106" s="16" t="s">
        <v>141</v>
      </c>
      <c r="S106" s="14">
        <v>181.11828955882399</v>
      </c>
      <c r="T106" s="13" t="s">
        <v>4</v>
      </c>
      <c r="U106" s="32">
        <v>0</v>
      </c>
      <c r="V106" s="33" t="s">
        <v>102</v>
      </c>
    </row>
    <row r="107" spans="1:22" x14ac:dyDescent="0.25">
      <c r="A107" s="12">
        <v>102</v>
      </c>
      <c r="B107" s="12" t="s">
        <v>286</v>
      </c>
      <c r="C107" s="12" t="s">
        <v>17</v>
      </c>
      <c r="D107" s="12" t="s">
        <v>20</v>
      </c>
      <c r="E107" s="12" t="s">
        <v>324</v>
      </c>
      <c r="F107" s="12" t="s">
        <v>156</v>
      </c>
      <c r="G107" s="18">
        <f>'Step 1 - Study Scope'!$A$16</f>
        <v>101325</v>
      </c>
      <c r="H107" s="12" t="s">
        <v>87</v>
      </c>
      <c r="I107" s="12">
        <v>1</v>
      </c>
      <c r="J107" s="12">
        <f>I107*'Step 1 - Study Scope'!$A$31</f>
        <v>4</v>
      </c>
      <c r="K107" s="12" t="s">
        <v>47</v>
      </c>
      <c r="L107" s="4" t="s">
        <v>144</v>
      </c>
      <c r="M107" s="4" t="s">
        <v>61</v>
      </c>
      <c r="N107" s="13" t="s">
        <v>102</v>
      </c>
      <c r="O107" s="12" t="s">
        <v>102</v>
      </c>
      <c r="P107" s="12" t="s">
        <v>5</v>
      </c>
      <c r="Q107" s="12" t="s">
        <v>110</v>
      </c>
      <c r="R107" s="16" t="s">
        <v>142</v>
      </c>
      <c r="S107" s="14">
        <v>17.320396939263514</v>
      </c>
      <c r="T107" s="13" t="s">
        <v>4</v>
      </c>
      <c r="U107" s="32">
        <v>0</v>
      </c>
      <c r="V107" s="33" t="s">
        <v>102</v>
      </c>
    </row>
    <row r="108" spans="1:22" x14ac:dyDescent="0.25">
      <c r="A108" s="12">
        <v>103</v>
      </c>
      <c r="B108" s="12" t="s">
        <v>286</v>
      </c>
      <c r="C108" s="12" t="s">
        <v>17</v>
      </c>
      <c r="D108" s="12" t="s">
        <v>20</v>
      </c>
      <c r="E108" s="12" t="s">
        <v>324</v>
      </c>
      <c r="F108" s="12" t="s">
        <v>156</v>
      </c>
      <c r="G108" s="18">
        <f>'Step 1 - Study Scope'!$A$16</f>
        <v>101325</v>
      </c>
      <c r="H108" s="12" t="s">
        <v>87</v>
      </c>
      <c r="I108" s="12">
        <v>1</v>
      </c>
      <c r="J108" s="12">
        <f>I108*'Step 1 - Study Scope'!$A$31</f>
        <v>4</v>
      </c>
      <c r="K108" s="12" t="s">
        <v>47</v>
      </c>
      <c r="L108" s="4" t="s">
        <v>144</v>
      </c>
      <c r="M108" s="4" t="s">
        <v>61</v>
      </c>
      <c r="N108" s="13" t="s">
        <v>102</v>
      </c>
      <c r="O108" s="12" t="s">
        <v>102</v>
      </c>
      <c r="P108" s="12" t="s">
        <v>5</v>
      </c>
      <c r="Q108" s="12" t="s">
        <v>110</v>
      </c>
      <c r="R108" s="16" t="s">
        <v>141</v>
      </c>
      <c r="S108" s="14">
        <v>51.961190817790524</v>
      </c>
      <c r="T108" s="13" t="s">
        <v>4</v>
      </c>
      <c r="U108" s="32">
        <v>0</v>
      </c>
      <c r="V108" s="33" t="s">
        <v>102</v>
      </c>
    </row>
    <row r="109" spans="1:22" x14ac:dyDescent="0.25">
      <c r="A109" s="12">
        <v>104</v>
      </c>
      <c r="B109" s="12" t="s">
        <v>286</v>
      </c>
      <c r="C109" s="12" t="s">
        <v>17</v>
      </c>
      <c r="D109" s="12" t="s">
        <v>20</v>
      </c>
      <c r="E109" s="12" t="s">
        <v>324</v>
      </c>
      <c r="F109" s="12" t="s">
        <v>156</v>
      </c>
      <c r="G109" s="18">
        <f>'Step 1 - Study Scope'!$A$16</f>
        <v>101325</v>
      </c>
      <c r="H109" s="12" t="s">
        <v>87</v>
      </c>
      <c r="I109" s="12">
        <v>1</v>
      </c>
      <c r="J109" s="12">
        <f>I109*'Step 1 - Study Scope'!$A$31</f>
        <v>4</v>
      </c>
      <c r="K109" s="12" t="s">
        <v>48</v>
      </c>
      <c r="L109" s="4" t="s">
        <v>144</v>
      </c>
      <c r="M109" s="4" t="s">
        <v>61</v>
      </c>
      <c r="N109" s="13" t="s">
        <v>102</v>
      </c>
      <c r="O109" s="12" t="s">
        <v>102</v>
      </c>
      <c r="P109" s="12" t="s">
        <v>66</v>
      </c>
      <c r="Q109" s="12" t="s">
        <v>110</v>
      </c>
      <c r="R109" s="16" t="s">
        <v>142</v>
      </c>
      <c r="S109" s="14">
        <v>18.392937988203411</v>
      </c>
      <c r="T109" s="13" t="s">
        <v>4</v>
      </c>
      <c r="U109" s="32">
        <v>0</v>
      </c>
      <c r="V109" s="33" t="s">
        <v>102</v>
      </c>
    </row>
    <row r="110" spans="1:22" x14ac:dyDescent="0.25">
      <c r="A110" s="12">
        <v>105</v>
      </c>
      <c r="B110" s="12" t="s">
        <v>286</v>
      </c>
      <c r="C110" s="12" t="s">
        <v>17</v>
      </c>
      <c r="D110" s="12" t="s">
        <v>20</v>
      </c>
      <c r="E110" s="12" t="s">
        <v>324</v>
      </c>
      <c r="F110" s="12" t="s">
        <v>156</v>
      </c>
      <c r="G110" s="18">
        <f>'Step 1 - Study Scope'!$A$16</f>
        <v>101325</v>
      </c>
      <c r="H110" s="12" t="s">
        <v>87</v>
      </c>
      <c r="I110" s="12">
        <v>1</v>
      </c>
      <c r="J110" s="12">
        <f>I110*'Step 1 - Study Scope'!$A$31</f>
        <v>4</v>
      </c>
      <c r="K110" s="12" t="s">
        <v>48</v>
      </c>
      <c r="L110" s="4" t="s">
        <v>144</v>
      </c>
      <c r="M110" s="4" t="s">
        <v>61</v>
      </c>
      <c r="N110" s="13" t="s">
        <v>102</v>
      </c>
      <c r="O110" s="12" t="s">
        <v>102</v>
      </c>
      <c r="P110" s="12" t="s">
        <v>66</v>
      </c>
      <c r="Q110" s="12" t="s">
        <v>110</v>
      </c>
      <c r="R110" s="16" t="s">
        <v>141</v>
      </c>
      <c r="S110" s="14">
        <v>55.178813964610228</v>
      </c>
      <c r="T110" s="13" t="s">
        <v>4</v>
      </c>
      <c r="U110" s="32">
        <v>0</v>
      </c>
      <c r="V110" s="33" t="s">
        <v>102</v>
      </c>
    </row>
    <row r="111" spans="1:22" x14ac:dyDescent="0.25">
      <c r="A111" s="12">
        <v>106</v>
      </c>
      <c r="B111" s="12" t="s">
        <v>286</v>
      </c>
      <c r="C111" s="12" t="s">
        <v>17</v>
      </c>
      <c r="D111" s="12" t="s">
        <v>20</v>
      </c>
      <c r="E111" s="12" t="s">
        <v>324</v>
      </c>
      <c r="F111" s="12" t="s">
        <v>156</v>
      </c>
      <c r="G111" s="18">
        <f>'Step 1 - Study Scope'!$A$16</f>
        <v>101325</v>
      </c>
      <c r="H111" s="12" t="s">
        <v>87</v>
      </c>
      <c r="I111" s="12">
        <v>1</v>
      </c>
      <c r="J111" s="12">
        <f>I111*'Step 1 - Study Scope'!$A$31</f>
        <v>4</v>
      </c>
      <c r="K111" s="12" t="s">
        <v>78</v>
      </c>
      <c r="L111" s="4" t="s">
        <v>144</v>
      </c>
      <c r="M111" s="4" t="s">
        <v>61</v>
      </c>
      <c r="N111" s="13" t="s">
        <v>102</v>
      </c>
      <c r="O111" s="12" t="s">
        <v>102</v>
      </c>
      <c r="P111" s="12" t="s">
        <v>79</v>
      </c>
      <c r="Q111" s="12" t="s">
        <v>110</v>
      </c>
      <c r="R111" s="16" t="s">
        <v>142</v>
      </c>
      <c r="S111" s="14">
        <v>2.8753228120516505</v>
      </c>
      <c r="T111" s="13" t="s">
        <v>4</v>
      </c>
      <c r="U111" s="32">
        <v>0</v>
      </c>
      <c r="V111" s="33" t="s">
        <v>102</v>
      </c>
    </row>
    <row r="112" spans="1:22" x14ac:dyDescent="0.25">
      <c r="A112" s="12">
        <v>107</v>
      </c>
      <c r="B112" s="12" t="s">
        <v>286</v>
      </c>
      <c r="C112" s="12" t="s">
        <v>17</v>
      </c>
      <c r="D112" s="12" t="s">
        <v>20</v>
      </c>
      <c r="E112" s="12" t="s">
        <v>324</v>
      </c>
      <c r="F112" s="12" t="s">
        <v>156</v>
      </c>
      <c r="G112" s="18">
        <f>'Step 1 - Study Scope'!$A$16</f>
        <v>101325</v>
      </c>
      <c r="H112" s="12" t="s">
        <v>87</v>
      </c>
      <c r="I112" s="12">
        <v>1</v>
      </c>
      <c r="J112" s="12">
        <f>I112*'Step 1 - Study Scope'!$A$31</f>
        <v>4</v>
      </c>
      <c r="K112" s="12" t="s">
        <v>78</v>
      </c>
      <c r="L112" s="4" t="s">
        <v>144</v>
      </c>
      <c r="M112" s="4" t="s">
        <v>61</v>
      </c>
      <c r="N112" s="13" t="s">
        <v>102</v>
      </c>
      <c r="O112" s="12" t="s">
        <v>102</v>
      </c>
      <c r="P112" s="12" t="s">
        <v>79</v>
      </c>
      <c r="Q112" s="12" t="s">
        <v>110</v>
      </c>
      <c r="R112" s="16" t="s">
        <v>141</v>
      </c>
      <c r="S112" s="14">
        <v>8.6259684361549489</v>
      </c>
      <c r="T112" s="13" t="s">
        <v>4</v>
      </c>
      <c r="U112" s="32">
        <v>0</v>
      </c>
      <c r="V112" s="33" t="s">
        <v>102</v>
      </c>
    </row>
    <row r="113" spans="1:22" x14ac:dyDescent="0.25">
      <c r="A113" s="12">
        <v>108</v>
      </c>
      <c r="B113" s="12" t="s">
        <v>286</v>
      </c>
      <c r="C113" s="12" t="s">
        <v>17</v>
      </c>
      <c r="D113" s="12" t="s">
        <v>20</v>
      </c>
      <c r="E113" s="12" t="s">
        <v>324</v>
      </c>
      <c r="F113" s="12" t="s">
        <v>156</v>
      </c>
      <c r="G113" s="18">
        <f>'Step 1 - Study Scope'!$A$16</f>
        <v>101325</v>
      </c>
      <c r="H113" s="12" t="s">
        <v>87</v>
      </c>
      <c r="I113" s="12">
        <v>1</v>
      </c>
      <c r="J113" s="12">
        <f>I113*'Step 1 - Study Scope'!$A$31</f>
        <v>4</v>
      </c>
      <c r="K113" s="12" t="s">
        <v>52</v>
      </c>
      <c r="L113" s="4" t="s">
        <v>144</v>
      </c>
      <c r="M113" s="4" t="s">
        <v>61</v>
      </c>
      <c r="N113" s="13" t="s">
        <v>102</v>
      </c>
      <c r="O113" s="12" t="s">
        <v>102</v>
      </c>
      <c r="P113" s="12" t="s">
        <v>65</v>
      </c>
      <c r="Q113" s="12" t="s">
        <v>110</v>
      </c>
      <c r="R113" s="16" t="s">
        <v>142</v>
      </c>
      <c r="S113" s="14">
        <v>3.847876454468357</v>
      </c>
      <c r="T113" s="13" t="s">
        <v>4</v>
      </c>
      <c r="U113" s="32">
        <v>0</v>
      </c>
      <c r="V113" s="33" t="s">
        <v>102</v>
      </c>
    </row>
    <row r="114" spans="1:22" x14ac:dyDescent="0.25">
      <c r="A114" s="12">
        <v>109</v>
      </c>
      <c r="B114" s="12" t="s">
        <v>286</v>
      </c>
      <c r="C114" s="12" t="s">
        <v>17</v>
      </c>
      <c r="D114" s="12" t="s">
        <v>20</v>
      </c>
      <c r="E114" s="12" t="s">
        <v>324</v>
      </c>
      <c r="F114" s="12" t="s">
        <v>156</v>
      </c>
      <c r="G114" s="18">
        <f>'Step 1 - Study Scope'!$A$16</f>
        <v>101325</v>
      </c>
      <c r="H114" s="12" t="s">
        <v>87</v>
      </c>
      <c r="I114" s="12">
        <v>1</v>
      </c>
      <c r="J114" s="12">
        <f>I114*'Step 1 - Study Scope'!$A$31</f>
        <v>4</v>
      </c>
      <c r="K114" s="12" t="s">
        <v>52</v>
      </c>
      <c r="L114" s="4" t="s">
        <v>144</v>
      </c>
      <c r="M114" s="4" t="s">
        <v>61</v>
      </c>
      <c r="N114" s="13" t="s">
        <v>102</v>
      </c>
      <c r="O114" s="12" t="s">
        <v>102</v>
      </c>
      <c r="P114" s="12" t="s">
        <v>65</v>
      </c>
      <c r="Q114" s="12" t="s">
        <v>110</v>
      </c>
      <c r="R114" s="16" t="s">
        <v>141</v>
      </c>
      <c r="S114" s="14">
        <v>11.543629363405069</v>
      </c>
      <c r="T114" s="13" t="s">
        <v>4</v>
      </c>
      <c r="U114" s="32">
        <v>0</v>
      </c>
      <c r="V114" s="33" t="s">
        <v>102</v>
      </c>
    </row>
    <row r="115" spans="1:22" x14ac:dyDescent="0.25">
      <c r="A115" s="12">
        <v>110</v>
      </c>
      <c r="B115" s="12" t="s">
        <v>286</v>
      </c>
      <c r="C115" s="12" t="s">
        <v>17</v>
      </c>
      <c r="D115" s="12" t="s">
        <v>20</v>
      </c>
      <c r="E115" s="12" t="s">
        <v>324</v>
      </c>
      <c r="F115" s="12" t="s">
        <v>156</v>
      </c>
      <c r="G115" s="18">
        <f>'Step 1 - Study Scope'!$A$16</f>
        <v>101325</v>
      </c>
      <c r="H115" s="12" t="s">
        <v>87</v>
      </c>
      <c r="I115" s="12">
        <v>1</v>
      </c>
      <c r="J115" s="12">
        <f>I115*'Step 1 - Study Scope'!$A$31</f>
        <v>4</v>
      </c>
      <c r="K115" s="12" t="s">
        <v>53</v>
      </c>
      <c r="L115" s="4" t="s">
        <v>144</v>
      </c>
      <c r="M115" s="4" t="s">
        <v>61</v>
      </c>
      <c r="N115" s="13" t="s">
        <v>102</v>
      </c>
      <c r="O115" s="12" t="s">
        <v>102</v>
      </c>
      <c r="P115" s="12" t="s">
        <v>67</v>
      </c>
      <c r="Q115" s="12" t="s">
        <v>110</v>
      </c>
      <c r="R115" s="16" t="s">
        <v>142</v>
      </c>
      <c r="S115" s="14">
        <v>5.9560258249641311</v>
      </c>
      <c r="T115" s="13" t="s">
        <v>4</v>
      </c>
      <c r="U115" s="32">
        <v>0</v>
      </c>
      <c r="V115" s="33" t="s">
        <v>102</v>
      </c>
    </row>
    <row r="116" spans="1:22" x14ac:dyDescent="0.25">
      <c r="A116" s="12">
        <v>111</v>
      </c>
      <c r="B116" s="12" t="s">
        <v>286</v>
      </c>
      <c r="C116" s="12" t="s">
        <v>17</v>
      </c>
      <c r="D116" s="12" t="s">
        <v>20</v>
      </c>
      <c r="E116" s="12" t="s">
        <v>324</v>
      </c>
      <c r="F116" s="12" t="s">
        <v>156</v>
      </c>
      <c r="G116" s="18">
        <f>'Step 1 - Study Scope'!$A$16</f>
        <v>101325</v>
      </c>
      <c r="H116" s="12" t="s">
        <v>87</v>
      </c>
      <c r="I116" s="12">
        <v>1</v>
      </c>
      <c r="J116" s="12">
        <f>I116*'Step 1 - Study Scope'!$A$31</f>
        <v>4</v>
      </c>
      <c r="K116" s="12" t="s">
        <v>53</v>
      </c>
      <c r="L116" s="4" t="s">
        <v>144</v>
      </c>
      <c r="M116" s="4" t="s">
        <v>61</v>
      </c>
      <c r="N116" s="13" t="s">
        <v>102</v>
      </c>
      <c r="O116" s="12" t="s">
        <v>102</v>
      </c>
      <c r="P116" s="12" t="s">
        <v>67</v>
      </c>
      <c r="Q116" s="12" t="s">
        <v>110</v>
      </c>
      <c r="R116" s="16" t="s">
        <v>141</v>
      </c>
      <c r="S116" s="14">
        <v>17.868077474892392</v>
      </c>
      <c r="T116" s="13" t="s">
        <v>4</v>
      </c>
      <c r="U116" s="32">
        <v>0</v>
      </c>
      <c r="V116" s="33" t="s">
        <v>102</v>
      </c>
    </row>
    <row r="117" spans="1:22" x14ac:dyDescent="0.25">
      <c r="A117" s="12">
        <v>112</v>
      </c>
      <c r="B117" s="13" t="s">
        <v>286</v>
      </c>
      <c r="C117" s="3" t="s">
        <v>339</v>
      </c>
      <c r="D117" s="3" t="s">
        <v>20</v>
      </c>
      <c r="E117" s="3" t="s">
        <v>324</v>
      </c>
      <c r="F117" s="12" t="s">
        <v>156</v>
      </c>
      <c r="G117" s="18">
        <f>'Step 1 - Study Scope'!$A$16</f>
        <v>101325</v>
      </c>
      <c r="H117" s="12" t="s">
        <v>87</v>
      </c>
      <c r="I117" s="12">
        <v>1</v>
      </c>
      <c r="J117" s="12">
        <v>1</v>
      </c>
      <c r="K117" s="3" t="s">
        <v>150</v>
      </c>
      <c r="L117" s="3" t="s">
        <v>100</v>
      </c>
      <c r="M117" s="3" t="s">
        <v>61</v>
      </c>
      <c r="N117" s="12" t="s">
        <v>102</v>
      </c>
      <c r="O117" s="3" t="s">
        <v>102</v>
      </c>
      <c r="P117" s="3" t="s">
        <v>102</v>
      </c>
      <c r="Q117" s="21" t="s">
        <v>110</v>
      </c>
      <c r="R117" s="15" t="s">
        <v>142</v>
      </c>
      <c r="S117" s="14">
        <v>1.4434192328465458</v>
      </c>
      <c r="T117" s="12" t="s">
        <v>76</v>
      </c>
      <c r="U117" s="32">
        <v>0</v>
      </c>
      <c r="V117" s="33" t="s">
        <v>102</v>
      </c>
    </row>
    <row r="118" spans="1:22" x14ac:dyDescent="0.25">
      <c r="A118" s="12">
        <v>113</v>
      </c>
      <c r="B118" s="13" t="s">
        <v>286</v>
      </c>
      <c r="C118" s="3" t="s">
        <v>17</v>
      </c>
      <c r="D118" s="3" t="s">
        <v>20</v>
      </c>
      <c r="E118" s="3" t="s">
        <v>324</v>
      </c>
      <c r="F118" s="12" t="s">
        <v>156</v>
      </c>
      <c r="G118" s="18">
        <f>'Step 1 - Study Scope'!$A$16</f>
        <v>101325</v>
      </c>
      <c r="H118" s="12" t="s">
        <v>87</v>
      </c>
      <c r="I118" s="12">
        <v>1</v>
      </c>
      <c r="J118" s="12">
        <f>I118*'Step 1 - Study Scope'!$A$31</f>
        <v>4</v>
      </c>
      <c r="K118" s="3" t="s">
        <v>150</v>
      </c>
      <c r="L118" s="3" t="s">
        <v>100</v>
      </c>
      <c r="M118" s="3" t="s">
        <v>61</v>
      </c>
      <c r="N118" s="12" t="s">
        <v>102</v>
      </c>
      <c r="O118" s="3" t="s">
        <v>102</v>
      </c>
      <c r="P118" s="3" t="s">
        <v>102</v>
      </c>
      <c r="Q118" s="21" t="s">
        <v>110</v>
      </c>
      <c r="R118" s="15" t="s">
        <v>142</v>
      </c>
      <c r="S118" s="14">
        <v>1.4434192328465458</v>
      </c>
      <c r="T118" s="12" t="s">
        <v>76</v>
      </c>
      <c r="U118" s="32">
        <v>0</v>
      </c>
      <c r="V118" s="33" t="s">
        <v>102</v>
      </c>
    </row>
    <row r="119" spans="1:22" x14ac:dyDescent="0.25">
      <c r="A119" s="12">
        <v>114</v>
      </c>
      <c r="B119" s="13" t="s">
        <v>286</v>
      </c>
      <c r="C119" s="3" t="s">
        <v>17</v>
      </c>
      <c r="D119" s="3" t="s">
        <v>20</v>
      </c>
      <c r="E119" s="3" t="s">
        <v>325</v>
      </c>
      <c r="F119" s="12" t="s">
        <v>156</v>
      </c>
      <c r="G119" s="18">
        <f>'Step 1 - Study Scope'!$A$16</f>
        <v>101325</v>
      </c>
      <c r="H119" s="12" t="s">
        <v>87</v>
      </c>
      <c r="I119" s="12">
        <v>1</v>
      </c>
      <c r="J119" s="12">
        <f>I119*'Step 1 - Study Scope'!$A$31</f>
        <v>4</v>
      </c>
      <c r="K119" s="3" t="s">
        <v>151</v>
      </c>
      <c r="L119" s="3" t="s">
        <v>100</v>
      </c>
      <c r="M119" s="3" t="s">
        <v>61</v>
      </c>
      <c r="N119" s="12" t="s">
        <v>102</v>
      </c>
      <c r="O119" s="3" t="s">
        <v>102</v>
      </c>
      <c r="P119" s="3" t="s">
        <v>102</v>
      </c>
      <c r="Q119" s="21" t="s">
        <v>110</v>
      </c>
      <c r="R119" s="15" t="s">
        <v>142</v>
      </c>
      <c r="S119" s="14">
        <v>2.88</v>
      </c>
      <c r="T119" s="12" t="s">
        <v>76</v>
      </c>
      <c r="U119" s="32">
        <v>0</v>
      </c>
      <c r="V119" s="33" t="s">
        <v>102</v>
      </c>
    </row>
    <row r="120" spans="1:22" x14ac:dyDescent="0.25">
      <c r="A120" s="12">
        <v>115</v>
      </c>
      <c r="B120" s="13" t="s">
        <v>286</v>
      </c>
      <c r="C120" s="3" t="s">
        <v>17</v>
      </c>
      <c r="D120" s="3" t="s">
        <v>328</v>
      </c>
      <c r="E120" s="3" t="s">
        <v>327</v>
      </c>
      <c r="F120" s="12" t="s">
        <v>159</v>
      </c>
      <c r="G120" s="12">
        <v>1</v>
      </c>
      <c r="H120" s="12" t="s">
        <v>111</v>
      </c>
      <c r="I120" s="13">
        <f>'Step 1 - Study Scope'!$A$32</f>
        <v>52</v>
      </c>
      <c r="J120" s="13">
        <f>I120*'Step 1 - Study Scope'!$A$10</f>
        <v>1300</v>
      </c>
      <c r="K120" s="3" t="s">
        <v>152</v>
      </c>
      <c r="L120" s="3" t="s">
        <v>100</v>
      </c>
      <c r="M120" s="3" t="s">
        <v>61</v>
      </c>
      <c r="N120" s="12" t="s">
        <v>102</v>
      </c>
      <c r="O120" s="3" t="s">
        <v>102</v>
      </c>
      <c r="P120" s="3" t="s">
        <v>102</v>
      </c>
      <c r="Q120" s="21" t="s">
        <v>110</v>
      </c>
      <c r="R120" s="15" t="s">
        <v>142</v>
      </c>
      <c r="S120" s="14">
        <v>0.72342329227476176</v>
      </c>
      <c r="T120" s="12" t="s">
        <v>76</v>
      </c>
      <c r="U120" s="32">
        <v>0</v>
      </c>
      <c r="V120" s="33" t="s">
        <v>102</v>
      </c>
    </row>
    <row r="121" spans="1:22" x14ac:dyDescent="0.25">
      <c r="A121" s="12">
        <v>116</v>
      </c>
      <c r="B121" s="12" t="s">
        <v>286</v>
      </c>
      <c r="C121" s="12" t="s">
        <v>340</v>
      </c>
      <c r="D121" s="12" t="s">
        <v>328</v>
      </c>
      <c r="E121" s="12" t="s">
        <v>330</v>
      </c>
      <c r="F121" s="12" t="s">
        <v>159</v>
      </c>
      <c r="G121" s="12">
        <v>1</v>
      </c>
      <c r="H121" s="12" t="s">
        <v>111</v>
      </c>
      <c r="I121" s="12">
        <v>1</v>
      </c>
      <c r="J121" s="12">
        <v>1</v>
      </c>
      <c r="K121" s="12" t="s">
        <v>352</v>
      </c>
      <c r="L121" s="13" t="s">
        <v>144</v>
      </c>
      <c r="M121" s="13" t="s">
        <v>61</v>
      </c>
      <c r="N121" s="12" t="s">
        <v>113</v>
      </c>
      <c r="O121" s="3" t="s">
        <v>41</v>
      </c>
      <c r="P121" s="3" t="s">
        <v>102</v>
      </c>
      <c r="Q121" s="19" t="s">
        <v>95</v>
      </c>
      <c r="R121" s="15" t="s">
        <v>102</v>
      </c>
      <c r="S121" s="14">
        <f>-'Step 1 - Study Scope'!$A$33</f>
        <v>-310000</v>
      </c>
      <c r="T121" s="3" t="s">
        <v>4</v>
      </c>
      <c r="U121" s="32">
        <v>1.1299999999999999</v>
      </c>
      <c r="V121" s="33" t="s">
        <v>33</v>
      </c>
    </row>
    <row r="122" spans="1:22" x14ac:dyDescent="0.25">
      <c r="A122" s="12">
        <v>117</v>
      </c>
      <c r="B122" s="12" t="s">
        <v>60</v>
      </c>
      <c r="C122" s="3" t="s">
        <v>339</v>
      </c>
      <c r="D122" s="12" t="s">
        <v>159</v>
      </c>
      <c r="E122" s="12" t="s">
        <v>271</v>
      </c>
      <c r="F122" s="12" t="s">
        <v>159</v>
      </c>
      <c r="G122" s="12">
        <v>1</v>
      </c>
      <c r="H122" s="12" t="s">
        <v>111</v>
      </c>
      <c r="I122" s="12">
        <v>1</v>
      </c>
      <c r="J122" s="12">
        <v>1</v>
      </c>
      <c r="K122" s="12" t="s">
        <v>272</v>
      </c>
      <c r="L122" s="13" t="s">
        <v>144</v>
      </c>
      <c r="M122" s="13" t="s">
        <v>61</v>
      </c>
      <c r="N122" s="12" t="s">
        <v>102</v>
      </c>
      <c r="O122" s="12" t="s">
        <v>102</v>
      </c>
      <c r="P122" s="12" t="s">
        <v>102</v>
      </c>
      <c r="Q122" s="19" t="s">
        <v>95</v>
      </c>
      <c r="R122" s="12" t="s">
        <v>102</v>
      </c>
      <c r="S122" s="14">
        <f>-'Step 1 - Study Scope'!A38</f>
        <v>-5</v>
      </c>
      <c r="T122" s="12" t="s">
        <v>274</v>
      </c>
      <c r="U122" s="33">
        <v>1</v>
      </c>
      <c r="V122" s="33" t="s">
        <v>198</v>
      </c>
    </row>
    <row r="123" spans="1:22" x14ac:dyDescent="0.25">
      <c r="S123" s="2"/>
    </row>
    <row r="124" spans="1:22" x14ac:dyDescent="0.25">
      <c r="S124" s="2"/>
    </row>
    <row r="125" spans="1:22" x14ac:dyDescent="0.25">
      <c r="S125" s="2"/>
    </row>
    <row r="126" spans="1:22" x14ac:dyDescent="0.25">
      <c r="S126" s="2"/>
    </row>
    <row r="127" spans="1:22" x14ac:dyDescent="0.25">
      <c r="S127" s="76"/>
    </row>
    <row r="128" spans="1:22" x14ac:dyDescent="0.25">
      <c r="S128" s="76"/>
    </row>
    <row r="129" spans="19:21" x14ac:dyDescent="0.25">
      <c r="S129" s="76"/>
    </row>
    <row r="131" spans="19:21" x14ac:dyDescent="0.25">
      <c r="U131" s="45"/>
    </row>
  </sheetData>
  <autoFilter ref="B5:V122"/>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31"/>
  <sheetViews>
    <sheetView showGridLines="0" zoomScale="85" zoomScaleNormal="85" workbookViewId="0">
      <pane ySplit="5" topLeftCell="A6" activePane="bottomLeft" state="frozen"/>
      <selection pane="bottomLeft" activeCell="AJ1" sqref="AJ1"/>
    </sheetView>
  </sheetViews>
  <sheetFormatPr defaultRowHeight="15" x14ac:dyDescent="0.25"/>
  <cols>
    <col min="1" max="1" width="11.42578125" style="9" customWidth="1"/>
    <col min="2" max="3" width="13.42578125" customWidth="1"/>
    <col min="4" max="4" width="17.5703125" bestFit="1" customWidth="1"/>
    <col min="5" max="5" width="19.85546875" bestFit="1" customWidth="1"/>
    <col min="6" max="6" width="48.5703125" bestFit="1" customWidth="1"/>
    <col min="7" max="10" width="13.42578125" customWidth="1"/>
    <col min="11" max="11" width="38.28515625" customWidth="1"/>
    <col min="12" max="12" width="19.140625" customWidth="1"/>
    <col min="13" max="13" width="16.42578125" style="9" customWidth="1"/>
    <col min="14" max="14" width="74.7109375" bestFit="1" customWidth="1"/>
    <col min="15" max="15" width="8.85546875" bestFit="1" customWidth="1"/>
    <col min="16" max="16" width="11.5703125" bestFit="1" customWidth="1"/>
    <col min="17" max="17" width="20.7109375" bestFit="1" customWidth="1"/>
    <col min="18" max="18" width="15.7109375" bestFit="1" customWidth="1"/>
    <col min="19" max="19" width="12" customWidth="1"/>
    <col min="20" max="20" width="11.7109375" bestFit="1" customWidth="1"/>
    <col min="21" max="21" width="10.140625" bestFit="1" customWidth="1"/>
    <col min="22" max="22" width="11.42578125" bestFit="1" customWidth="1"/>
    <col min="23" max="23" width="17.140625" style="9" bestFit="1" customWidth="1"/>
    <col min="24" max="24" width="74.7109375" bestFit="1" customWidth="1"/>
    <col min="25" max="25" width="66.5703125" bestFit="1" customWidth="1"/>
    <col min="26" max="26" width="11.7109375" bestFit="1" customWidth="1"/>
    <col min="27" max="27" width="12.85546875" bestFit="1" customWidth="1"/>
    <col min="28" max="28" width="11.7109375" customWidth="1"/>
    <col min="29" max="30" width="10.7109375" bestFit="1" customWidth="1"/>
    <col min="31" max="31" width="12.85546875" bestFit="1" customWidth="1"/>
    <col min="32" max="51" width="11.42578125" customWidth="1"/>
    <col min="52" max="71" width="11.42578125" style="9" customWidth="1"/>
  </cols>
  <sheetData>
    <row r="1" spans="1:71" s="9" customFormat="1" ht="20.25" thickBot="1" x14ac:dyDescent="0.35">
      <c r="A1" s="23" t="s">
        <v>332</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s="9" customFormat="1" ht="15.75" thickTop="1" x14ac:dyDescent="0.25">
      <c r="A2" s="1" t="s">
        <v>261</v>
      </c>
      <c r="B2" s="43">
        <v>1</v>
      </c>
      <c r="C2" s="43">
        <v>2</v>
      </c>
      <c r="D2" s="43">
        <v>3</v>
      </c>
      <c r="E2" s="43">
        <v>4</v>
      </c>
      <c r="F2" s="43">
        <v>5</v>
      </c>
      <c r="G2" s="43">
        <v>6</v>
      </c>
      <c r="H2" s="43">
        <v>7</v>
      </c>
      <c r="I2" s="43">
        <v>8</v>
      </c>
      <c r="J2" s="43">
        <v>9</v>
      </c>
      <c r="K2" s="43">
        <v>10</v>
      </c>
      <c r="L2" s="43">
        <v>11</v>
      </c>
      <c r="M2" s="43">
        <v>12</v>
      </c>
      <c r="N2" s="43">
        <v>13</v>
      </c>
      <c r="O2" s="43">
        <v>14</v>
      </c>
      <c r="P2" s="43">
        <v>15</v>
      </c>
      <c r="Q2" s="43">
        <v>16</v>
      </c>
      <c r="R2" s="43">
        <v>17</v>
      </c>
      <c r="S2" s="43">
        <v>18</v>
      </c>
      <c r="T2" s="43">
        <v>19</v>
      </c>
      <c r="U2" s="43">
        <v>20</v>
      </c>
      <c r="V2" s="43">
        <v>21</v>
      </c>
      <c r="W2" s="43">
        <v>22</v>
      </c>
      <c r="X2" s="43">
        <v>23</v>
      </c>
      <c r="Y2" s="43">
        <v>24</v>
      </c>
      <c r="Z2" s="43">
        <v>25</v>
      </c>
      <c r="AA2" s="43">
        <v>26</v>
      </c>
      <c r="AB2" s="43">
        <v>27</v>
      </c>
      <c r="AC2" s="43">
        <v>28</v>
      </c>
      <c r="AD2" s="43">
        <v>29</v>
      </c>
      <c r="AE2" s="43">
        <v>30</v>
      </c>
      <c r="AF2" s="43">
        <v>31</v>
      </c>
      <c r="AG2" s="43">
        <v>32</v>
      </c>
      <c r="AH2" s="43">
        <v>33</v>
      </c>
      <c r="AI2" s="43">
        <v>34</v>
      </c>
      <c r="AJ2" s="43">
        <v>35</v>
      </c>
      <c r="AK2" s="43">
        <v>36</v>
      </c>
      <c r="AL2" s="43">
        <v>37</v>
      </c>
      <c r="AM2" s="43">
        <v>38</v>
      </c>
      <c r="AN2" s="43">
        <v>39</v>
      </c>
      <c r="AO2" s="43">
        <v>40</v>
      </c>
      <c r="AP2" s="43">
        <v>41</v>
      </c>
      <c r="AQ2" s="43">
        <v>42</v>
      </c>
      <c r="AR2" s="43">
        <v>43</v>
      </c>
      <c r="AS2" s="43">
        <v>44</v>
      </c>
      <c r="AT2" s="43">
        <v>45</v>
      </c>
      <c r="AU2" s="43">
        <v>46</v>
      </c>
      <c r="AV2" s="43">
        <v>47</v>
      </c>
      <c r="AW2" s="43">
        <v>48</v>
      </c>
      <c r="AX2" s="43">
        <v>49</v>
      </c>
      <c r="AY2" s="43">
        <v>50</v>
      </c>
      <c r="AZ2" s="43">
        <v>51</v>
      </c>
      <c r="BA2" s="43">
        <v>52</v>
      </c>
      <c r="BB2" s="43">
        <v>53</v>
      </c>
      <c r="BC2" s="43">
        <v>54</v>
      </c>
      <c r="BD2" s="43">
        <v>55</v>
      </c>
      <c r="BE2" s="43">
        <v>56</v>
      </c>
      <c r="BF2" s="43">
        <v>57</v>
      </c>
      <c r="BG2" s="43">
        <v>58</v>
      </c>
      <c r="BH2" s="43">
        <v>59</v>
      </c>
      <c r="BI2" s="43">
        <v>60</v>
      </c>
      <c r="BJ2" s="43">
        <v>61</v>
      </c>
      <c r="BK2" s="43">
        <v>62</v>
      </c>
      <c r="BL2" s="43">
        <v>63</v>
      </c>
      <c r="BM2" s="43">
        <v>64</v>
      </c>
      <c r="BN2" s="43">
        <v>65</v>
      </c>
      <c r="BO2" s="43">
        <v>66</v>
      </c>
      <c r="BP2" s="43">
        <v>67</v>
      </c>
      <c r="BQ2" s="43">
        <v>68</v>
      </c>
      <c r="BR2" s="43">
        <v>69</v>
      </c>
      <c r="BS2" s="43">
        <v>70</v>
      </c>
    </row>
    <row r="3" spans="1:71" s="38" customFormat="1" ht="45" x14ac:dyDescent="0.25">
      <c r="B3" s="39"/>
      <c r="C3" s="39"/>
      <c r="D3" s="39"/>
      <c r="E3" s="39"/>
      <c r="F3" s="39"/>
      <c r="G3" s="39"/>
      <c r="H3" s="39"/>
      <c r="I3" s="39"/>
      <c r="J3" s="39"/>
      <c r="K3" s="39"/>
      <c r="L3" s="39"/>
      <c r="M3" s="39"/>
      <c r="N3" s="39"/>
      <c r="O3" s="39"/>
      <c r="P3" s="39"/>
      <c r="Q3" s="39"/>
      <c r="R3" s="39"/>
      <c r="S3" s="39"/>
      <c r="T3" s="39"/>
      <c r="U3" s="42"/>
      <c r="V3" s="39"/>
      <c r="W3" s="39"/>
      <c r="X3" s="39"/>
      <c r="Y3" s="39"/>
      <c r="Z3" s="39"/>
      <c r="AA3" s="39"/>
      <c r="AB3" s="42"/>
      <c r="AD3" s="39"/>
      <c r="AE3" s="41" t="s">
        <v>263</v>
      </c>
      <c r="AF3" s="40" t="s">
        <v>200</v>
      </c>
      <c r="AG3" s="40" t="s">
        <v>201</v>
      </c>
      <c r="AH3" s="40" t="s">
        <v>202</v>
      </c>
      <c r="AI3" s="40" t="s">
        <v>203</v>
      </c>
      <c r="AJ3" s="40" t="s">
        <v>203</v>
      </c>
      <c r="AK3" s="40" t="s">
        <v>203</v>
      </c>
      <c r="AL3" s="40" t="s">
        <v>203</v>
      </c>
      <c r="AM3" s="40" t="s">
        <v>203</v>
      </c>
      <c r="AN3" s="40" t="s">
        <v>203</v>
      </c>
      <c r="AO3" s="40" t="s">
        <v>204</v>
      </c>
      <c r="AP3" s="40" t="s">
        <v>205</v>
      </c>
      <c r="AQ3" s="40" t="s">
        <v>206</v>
      </c>
      <c r="AR3" s="40" t="s">
        <v>207</v>
      </c>
      <c r="AS3" s="40" t="s">
        <v>208</v>
      </c>
      <c r="AT3" s="40" t="s">
        <v>209</v>
      </c>
      <c r="AU3" s="40" t="s">
        <v>209</v>
      </c>
      <c r="AV3" s="40" t="s">
        <v>210</v>
      </c>
      <c r="AW3" s="40" t="s">
        <v>200</v>
      </c>
      <c r="AX3" s="40" t="s">
        <v>211</v>
      </c>
      <c r="AY3" s="40" t="s">
        <v>212</v>
      </c>
      <c r="AZ3" s="40" t="s">
        <v>190</v>
      </c>
      <c r="BA3" s="40" t="s">
        <v>191</v>
      </c>
      <c r="BB3" s="40" t="s">
        <v>192</v>
      </c>
      <c r="BC3" s="40" t="s">
        <v>30</v>
      </c>
      <c r="BD3" s="40" t="s">
        <v>30</v>
      </c>
      <c r="BE3" s="40" t="s">
        <v>30</v>
      </c>
      <c r="BF3" s="40" t="s">
        <v>30</v>
      </c>
      <c r="BG3" s="40" t="s">
        <v>30</v>
      </c>
      <c r="BH3" s="40" t="s">
        <v>30</v>
      </c>
      <c r="BI3" s="40" t="s">
        <v>29</v>
      </c>
      <c r="BJ3" s="40" t="s">
        <v>193</v>
      </c>
      <c r="BK3" s="40" t="s">
        <v>194</v>
      </c>
      <c r="BL3" s="40" t="s">
        <v>195</v>
      </c>
      <c r="BM3" s="40" t="s">
        <v>31</v>
      </c>
      <c r="BN3" s="40" t="s">
        <v>196</v>
      </c>
      <c r="BO3" s="40" t="s">
        <v>196</v>
      </c>
      <c r="BP3" s="40" t="s">
        <v>197</v>
      </c>
      <c r="BQ3" s="40" t="s">
        <v>190</v>
      </c>
      <c r="BR3" s="40" t="s">
        <v>44</v>
      </c>
      <c r="BS3" s="40" t="s">
        <v>32</v>
      </c>
    </row>
    <row r="4" spans="1:71" ht="20.25" thickBot="1" x14ac:dyDescent="0.35">
      <c r="B4" s="23" t="s">
        <v>167</v>
      </c>
      <c r="C4" s="23"/>
      <c r="D4" s="23"/>
      <c r="E4" s="23" t="s">
        <v>170</v>
      </c>
      <c r="F4" s="23"/>
      <c r="G4" s="23"/>
      <c r="H4" s="23"/>
      <c r="I4" s="23"/>
      <c r="J4" s="23"/>
      <c r="K4" s="23" t="s">
        <v>169</v>
      </c>
      <c r="L4" s="23"/>
      <c r="M4" s="23"/>
      <c r="N4" s="23"/>
      <c r="O4" s="23"/>
      <c r="P4" s="23"/>
      <c r="Q4" s="23"/>
      <c r="R4" s="24"/>
      <c r="S4" s="31"/>
      <c r="T4" s="31"/>
      <c r="U4" s="31"/>
      <c r="V4" s="31"/>
      <c r="W4" s="23" t="s">
        <v>366</v>
      </c>
      <c r="X4" s="23"/>
      <c r="Y4" s="24"/>
      <c r="Z4" s="23"/>
      <c r="AA4" s="23"/>
      <c r="AB4" s="23"/>
      <c r="AC4" s="23"/>
      <c r="AD4" s="23"/>
      <c r="AE4" s="23"/>
      <c r="AF4" s="23" t="s">
        <v>358</v>
      </c>
      <c r="AG4" s="23"/>
      <c r="AH4" s="23"/>
      <c r="AI4" s="23"/>
      <c r="AJ4" s="23"/>
      <c r="AK4" s="23"/>
      <c r="AL4" s="23"/>
      <c r="AM4" s="23"/>
      <c r="AN4" s="23"/>
      <c r="AO4" s="23"/>
      <c r="AP4" s="23"/>
      <c r="AQ4" s="23"/>
      <c r="AR4" s="23"/>
      <c r="AS4" s="23"/>
      <c r="AT4" s="23"/>
      <c r="AU4" s="23"/>
      <c r="AV4" s="23" t="s">
        <v>359</v>
      </c>
      <c r="AW4" s="23"/>
      <c r="AX4" s="23"/>
      <c r="AY4" s="23"/>
      <c r="AZ4" s="23" t="s">
        <v>215</v>
      </c>
      <c r="BA4" s="23"/>
      <c r="BB4" s="23"/>
      <c r="BC4" s="23"/>
      <c r="BD4" s="23"/>
      <c r="BE4" s="23"/>
      <c r="BF4" s="23"/>
      <c r="BG4" s="23"/>
      <c r="BH4" s="23"/>
      <c r="BI4" s="23"/>
      <c r="BJ4" s="23"/>
      <c r="BK4" s="23"/>
      <c r="BL4" s="23"/>
      <c r="BM4" s="23"/>
      <c r="BN4" s="23"/>
      <c r="BO4" s="23"/>
      <c r="BP4" s="23" t="s">
        <v>216</v>
      </c>
      <c r="BQ4" s="23"/>
      <c r="BR4" s="23"/>
      <c r="BS4" s="23"/>
    </row>
    <row r="5" spans="1:71" ht="105.75" thickTop="1" x14ac:dyDescent="0.25">
      <c r="A5" s="1" t="s">
        <v>262</v>
      </c>
      <c r="B5" s="25" t="s">
        <v>97</v>
      </c>
      <c r="C5" s="26" t="s">
        <v>2</v>
      </c>
      <c r="D5" s="26" t="s">
        <v>13</v>
      </c>
      <c r="E5" s="27" t="s">
        <v>93</v>
      </c>
      <c r="F5" s="27" t="s">
        <v>155</v>
      </c>
      <c r="G5" s="27" t="s">
        <v>157</v>
      </c>
      <c r="H5" s="27" t="s">
        <v>333</v>
      </c>
      <c r="I5" s="27" t="s">
        <v>158</v>
      </c>
      <c r="J5" s="27" t="s">
        <v>160</v>
      </c>
      <c r="K5" s="29" t="s">
        <v>109</v>
      </c>
      <c r="L5" s="29" t="s">
        <v>106</v>
      </c>
      <c r="M5" s="29" t="s">
        <v>361</v>
      </c>
      <c r="N5" s="29" t="s">
        <v>334</v>
      </c>
      <c r="O5" s="29" t="s">
        <v>9</v>
      </c>
      <c r="P5" s="29" t="s">
        <v>1</v>
      </c>
      <c r="Q5" s="29" t="s">
        <v>94</v>
      </c>
      <c r="R5" s="29" t="s">
        <v>59</v>
      </c>
      <c r="S5" s="29" t="s">
        <v>161</v>
      </c>
      <c r="T5" s="29" t="s">
        <v>131</v>
      </c>
      <c r="U5" s="29" t="s">
        <v>336</v>
      </c>
      <c r="V5" s="29" t="s">
        <v>143</v>
      </c>
      <c r="W5" s="82" t="s">
        <v>362</v>
      </c>
      <c r="X5" s="82" t="s">
        <v>363</v>
      </c>
      <c r="Y5" s="82" t="s">
        <v>364</v>
      </c>
      <c r="Z5" s="82" t="s">
        <v>365</v>
      </c>
      <c r="AA5" s="82" t="s">
        <v>166</v>
      </c>
      <c r="AB5" s="82" t="s">
        <v>335</v>
      </c>
      <c r="AC5" s="82" t="s">
        <v>337</v>
      </c>
      <c r="AD5" s="82" t="s">
        <v>104</v>
      </c>
      <c r="AE5" s="82" t="s">
        <v>338</v>
      </c>
      <c r="AF5" s="28" t="s">
        <v>171</v>
      </c>
      <c r="AG5" s="28" t="s">
        <v>172</v>
      </c>
      <c r="AH5" s="28" t="s">
        <v>173</v>
      </c>
      <c r="AI5" s="28" t="s">
        <v>174</v>
      </c>
      <c r="AJ5" s="28" t="s">
        <v>175</v>
      </c>
      <c r="AK5" s="28" t="s">
        <v>176</v>
      </c>
      <c r="AL5" s="28" t="s">
        <v>177</v>
      </c>
      <c r="AM5" s="28" t="s">
        <v>178</v>
      </c>
      <c r="AN5" s="28" t="s">
        <v>179</v>
      </c>
      <c r="AO5" s="28" t="s">
        <v>180</v>
      </c>
      <c r="AP5" s="28" t="s">
        <v>181</v>
      </c>
      <c r="AQ5" s="28" t="s">
        <v>182</v>
      </c>
      <c r="AR5" s="28" t="s">
        <v>183</v>
      </c>
      <c r="AS5" s="28" t="s">
        <v>184</v>
      </c>
      <c r="AT5" s="28" t="s">
        <v>185</v>
      </c>
      <c r="AU5" s="28" t="s">
        <v>186</v>
      </c>
      <c r="AV5" s="35" t="s">
        <v>187</v>
      </c>
      <c r="AW5" s="35" t="s">
        <v>188</v>
      </c>
      <c r="AX5" s="35" t="s">
        <v>28</v>
      </c>
      <c r="AY5" s="35" t="s">
        <v>189</v>
      </c>
      <c r="AZ5" s="36" t="s">
        <v>171</v>
      </c>
      <c r="BA5" s="36" t="s">
        <v>172</v>
      </c>
      <c r="BB5" s="36" t="s">
        <v>173</v>
      </c>
      <c r="BC5" s="36" t="s">
        <v>174</v>
      </c>
      <c r="BD5" s="36" t="s">
        <v>175</v>
      </c>
      <c r="BE5" s="36" t="s">
        <v>176</v>
      </c>
      <c r="BF5" s="36" t="s">
        <v>177</v>
      </c>
      <c r="BG5" s="36" t="s">
        <v>178</v>
      </c>
      <c r="BH5" s="36" t="s">
        <v>179</v>
      </c>
      <c r="BI5" s="36" t="s">
        <v>180</v>
      </c>
      <c r="BJ5" s="36" t="s">
        <v>181</v>
      </c>
      <c r="BK5" s="36" t="s">
        <v>182</v>
      </c>
      <c r="BL5" s="36" t="s">
        <v>183</v>
      </c>
      <c r="BM5" s="36" t="s">
        <v>184</v>
      </c>
      <c r="BN5" s="36" t="s">
        <v>185</v>
      </c>
      <c r="BO5" s="36" t="s">
        <v>186</v>
      </c>
      <c r="BP5" s="37" t="s">
        <v>187</v>
      </c>
      <c r="BQ5" s="37" t="s">
        <v>188</v>
      </c>
      <c r="BR5" s="37" t="s">
        <v>28</v>
      </c>
      <c r="BS5" s="37" t="s">
        <v>189</v>
      </c>
    </row>
    <row r="6" spans="1:71" x14ac:dyDescent="0.25">
      <c r="A6" s="9">
        <v>1</v>
      </c>
      <c r="B6" s="12" t="s">
        <v>60</v>
      </c>
      <c r="C6" s="12" t="s">
        <v>3</v>
      </c>
      <c r="D6" s="12" t="s">
        <v>14</v>
      </c>
      <c r="E6" s="12" t="s">
        <v>168</v>
      </c>
      <c r="F6" s="12" t="s">
        <v>165</v>
      </c>
      <c r="G6" s="18">
        <v>1</v>
      </c>
      <c r="H6" s="12" t="s">
        <v>74</v>
      </c>
      <c r="I6" s="12">
        <v>270</v>
      </c>
      <c r="J6" s="12">
        <f>I6*'Step 1 - Study Scope'!$A$10</f>
        <v>6750</v>
      </c>
      <c r="K6" s="12" t="s">
        <v>90</v>
      </c>
      <c r="L6" s="12" t="s">
        <v>75</v>
      </c>
      <c r="M6" s="12" t="s">
        <v>0</v>
      </c>
      <c r="N6" s="20" t="s">
        <v>120</v>
      </c>
      <c r="O6" s="3" t="s">
        <v>102</v>
      </c>
      <c r="P6" s="3" t="s">
        <v>102</v>
      </c>
      <c r="Q6" s="19" t="s">
        <v>95</v>
      </c>
      <c r="R6" s="15" t="s">
        <v>102</v>
      </c>
      <c r="S6" s="14">
        <v>231580.19426676148</v>
      </c>
      <c r="T6" s="3" t="s">
        <v>73</v>
      </c>
      <c r="U6" s="32">
        <v>3.78</v>
      </c>
      <c r="V6" s="33" t="s">
        <v>198</v>
      </c>
      <c r="W6" s="12" t="s">
        <v>103</v>
      </c>
      <c r="X6" s="19" t="s">
        <v>130</v>
      </c>
      <c r="Y6" s="15" t="s">
        <v>102</v>
      </c>
      <c r="Z6" s="12" t="s">
        <v>132</v>
      </c>
      <c r="AA6" s="22">
        <v>3.78541178</v>
      </c>
      <c r="AB6" s="77">
        <f>S6*AA6</f>
        <v>876626.3953920874</v>
      </c>
      <c r="AC6" s="84">
        <f>IFERROR(U6/AA6,0)</f>
        <v>0.9985703589689785</v>
      </c>
      <c r="AD6" s="30">
        <v>1</v>
      </c>
      <c r="AE6" s="84">
        <f t="shared" ref="AE6:AE69" si="0">IFERROR(AC6*AD6,0)</f>
        <v>0.9985703589689785</v>
      </c>
      <c r="AF6" s="14">
        <v>2.786351473698919</v>
      </c>
      <c r="AG6" s="14">
        <v>8.3844311684531641E-3</v>
      </c>
      <c r="AH6" s="14">
        <v>6.9459057022255688E-2</v>
      </c>
      <c r="AI6" s="14">
        <v>1.823320381257556E-10</v>
      </c>
      <c r="AJ6" s="14">
        <v>0</v>
      </c>
      <c r="AK6" s="14">
        <v>3.7850062343647178E-14</v>
      </c>
      <c r="AL6" s="14">
        <v>3.4285068755145696E-9</v>
      </c>
      <c r="AM6" s="14">
        <v>0</v>
      </c>
      <c r="AN6" s="14">
        <v>2.4679673259108636E-13</v>
      </c>
      <c r="AO6" s="14">
        <v>4.8846134589851354E-4</v>
      </c>
      <c r="AP6" s="14">
        <v>0.29161278459391105</v>
      </c>
      <c r="AQ6" s="14">
        <v>9.0243801878309021E-3</v>
      </c>
      <c r="AR6" s="14">
        <v>1.5708693125841761E-3</v>
      </c>
      <c r="AS6" s="14">
        <v>1.9498544854472146E-5</v>
      </c>
      <c r="AT6" s="14">
        <v>0</v>
      </c>
      <c r="AU6" s="14">
        <v>0</v>
      </c>
      <c r="AV6" s="14">
        <v>12.210652929929962</v>
      </c>
      <c r="AW6" s="14">
        <v>2.786351473698919</v>
      </c>
      <c r="AX6" s="14">
        <v>6.9835751706877254E-6</v>
      </c>
      <c r="AY6" s="14">
        <v>5.4509183194276197E-3</v>
      </c>
      <c r="AZ6" s="14">
        <f>IF($W6="Supply Chain",AF6*($AB6*$AE6),AF6*$AB6)*$J6</f>
        <v>16487477428.617769</v>
      </c>
      <c r="BA6" s="14">
        <f>IF($W6="Supply Chain",AG6*($AB6*$AE6),AG6*$AB6)*$J6</f>
        <v>49612592.290145613</v>
      </c>
      <c r="BB6" s="14">
        <f t="shared" ref="BB6:BS6" si="1">IF($W6="Supply Chain",AH6*($AB6*$AE6),AH6*$AB6)*$J6</f>
        <v>411005088.79708582</v>
      </c>
      <c r="BC6" s="14">
        <f t="shared" si="1"/>
        <v>1.078900272090048</v>
      </c>
      <c r="BD6" s="14">
        <f t="shared" si="1"/>
        <v>0</v>
      </c>
      <c r="BE6" s="14">
        <f t="shared" si="1"/>
        <v>2.2396745509432116E-4</v>
      </c>
      <c r="BF6" s="14">
        <f t="shared" si="1"/>
        <v>20.287257461050444</v>
      </c>
      <c r="BG6" s="14">
        <f t="shared" si="1"/>
        <v>0</v>
      </c>
      <c r="BH6" s="14">
        <f t="shared" si="1"/>
        <v>1.4603525780796153E-3</v>
      </c>
      <c r="BI6" s="14">
        <f t="shared" si="1"/>
        <v>2890337.2353678253</v>
      </c>
      <c r="BJ6" s="14">
        <f t="shared" si="1"/>
        <v>1725539383.4094641</v>
      </c>
      <c r="BK6" s="14">
        <f t="shared" si="1"/>
        <v>53399316.654265314</v>
      </c>
      <c r="BL6" s="14">
        <f t="shared" si="1"/>
        <v>9295192.146078309</v>
      </c>
      <c r="BM6" s="14">
        <f t="shared" si="1"/>
        <v>115377.33886537625</v>
      </c>
      <c r="BN6" s="14">
        <f t="shared" si="1"/>
        <v>0</v>
      </c>
      <c r="BO6" s="14">
        <f t="shared" si="1"/>
        <v>0</v>
      </c>
      <c r="BP6" s="14">
        <f t="shared" si="1"/>
        <v>72253219477.601257</v>
      </c>
      <c r="BQ6" s="14">
        <f t="shared" si="1"/>
        <v>16487477428.617769</v>
      </c>
      <c r="BR6" s="14">
        <f t="shared" si="1"/>
        <v>41323.407719600218</v>
      </c>
      <c r="BS6" s="14">
        <f t="shared" si="1"/>
        <v>32254327.426071573</v>
      </c>
    </row>
    <row r="7" spans="1:71" x14ac:dyDescent="0.25">
      <c r="A7" s="9">
        <v>2</v>
      </c>
      <c r="B7" s="12" t="s">
        <v>60</v>
      </c>
      <c r="C7" s="12" t="s">
        <v>339</v>
      </c>
      <c r="D7" s="12" t="s">
        <v>328</v>
      </c>
      <c r="E7" s="12" t="s">
        <v>91</v>
      </c>
      <c r="F7" s="12" t="s">
        <v>159</v>
      </c>
      <c r="G7" s="12">
        <v>1</v>
      </c>
      <c r="H7" s="12" t="s">
        <v>111</v>
      </c>
      <c r="I7" s="12">
        <v>1</v>
      </c>
      <c r="J7" s="12">
        <v>1</v>
      </c>
      <c r="K7" s="12" t="s">
        <v>88</v>
      </c>
      <c r="L7" s="12" t="s">
        <v>75</v>
      </c>
      <c r="M7" s="12" t="s">
        <v>0</v>
      </c>
      <c r="N7" s="20" t="s">
        <v>145</v>
      </c>
      <c r="O7" s="12" t="s">
        <v>102</v>
      </c>
      <c r="P7" s="12" t="s">
        <v>102</v>
      </c>
      <c r="Q7" s="19" t="s">
        <v>128</v>
      </c>
      <c r="R7" s="15" t="s">
        <v>102</v>
      </c>
      <c r="S7" s="14">
        <v>13379.799284885072</v>
      </c>
      <c r="T7" s="3" t="s">
        <v>45</v>
      </c>
      <c r="U7" s="32">
        <v>0.06</v>
      </c>
      <c r="V7" s="33" t="s">
        <v>148</v>
      </c>
      <c r="W7" s="12" t="s">
        <v>103</v>
      </c>
      <c r="X7" s="12" t="s">
        <v>127</v>
      </c>
      <c r="Y7" s="15" t="s">
        <v>102</v>
      </c>
      <c r="Z7" s="12" t="s">
        <v>45</v>
      </c>
      <c r="AA7" s="22">
        <v>1</v>
      </c>
      <c r="AB7" s="77">
        <f t="shared" ref="AB7:AB70" si="2">S7*AA7</f>
        <v>13379.799284885072</v>
      </c>
      <c r="AC7" s="84">
        <f t="shared" ref="AC7:AC70" si="3">IFERROR(U7/AA7,0)</f>
        <v>0.06</v>
      </c>
      <c r="AD7" s="30">
        <v>1.0545931758530185</v>
      </c>
      <c r="AE7" s="84">
        <f t="shared" si="0"/>
        <v>6.3275590551181107E-2</v>
      </c>
      <c r="AF7" s="14">
        <v>0.13983923573340046</v>
      </c>
      <c r="AG7" s="14">
        <v>9.6354338460808418E-5</v>
      </c>
      <c r="AH7" s="14">
        <v>4.5904607745747599E-4</v>
      </c>
      <c r="AI7" s="14">
        <v>9.6810233689374001E-10</v>
      </c>
      <c r="AJ7" s="14">
        <v>0</v>
      </c>
      <c r="AK7" s="14">
        <v>3.8978663903256467E-15</v>
      </c>
      <c r="AL7" s="14">
        <v>8.5920331132056745E-9</v>
      </c>
      <c r="AM7" s="14">
        <v>0</v>
      </c>
      <c r="AN7" s="14">
        <v>3.0410253628917885E-14</v>
      </c>
      <c r="AO7" s="14">
        <v>2.4339846013585507E-5</v>
      </c>
      <c r="AP7" s="14">
        <v>6.1039000362382821E-3</v>
      </c>
      <c r="AQ7" s="14">
        <v>1.8048838192512317E-3</v>
      </c>
      <c r="AR7" s="14">
        <v>1.2648499456573918E-4</v>
      </c>
      <c r="AS7" s="14">
        <v>2.4191328110930694E-5</v>
      </c>
      <c r="AT7" s="14">
        <v>0</v>
      </c>
      <c r="AU7" s="14">
        <v>0</v>
      </c>
      <c r="AV7" s="14">
        <v>0.25563249151372502</v>
      </c>
      <c r="AW7" s="14">
        <v>0.13983923573340046</v>
      </c>
      <c r="AX7" s="14">
        <v>1.1445946542304014E-7</v>
      </c>
      <c r="AY7" s="14">
        <v>1.1075668126682852E-3</v>
      </c>
      <c r="AZ7" s="14">
        <f t="shared" ref="AZ7:AZ70" si="4">IF($W7="Supply Chain",AF7*($AB7*$AE7),AF7*$AB7)*$J7</f>
        <v>1871.0209062646263</v>
      </c>
      <c r="BA7" s="14">
        <f t="shared" ref="BA7:BA70" si="5">IF($W7="Supply Chain",AG7*($AB7*$AE7),AG7*$AB7)*$J7</f>
        <v>1.2892017088334986</v>
      </c>
      <c r="BB7" s="14">
        <f t="shared" ref="BB7:BB70" si="6">IF($W7="Supply Chain",AH7*($AB7*$AE7),AH7*$AB7)*$J7</f>
        <v>6.1419443788948342</v>
      </c>
      <c r="BC7" s="14">
        <f t="shared" ref="BC7:BC70" si="7">IF($W7="Supply Chain",AI7*($AB7*$AE7),AI7*$AB7)*$J7</f>
        <v>1.2953014954866429E-5</v>
      </c>
      <c r="BD7" s="14">
        <f t="shared" ref="BD7:BD70" si="8">IF($W7="Supply Chain",AJ7*($AB7*$AE7),AJ7*$AB7)*$J7</f>
        <v>0</v>
      </c>
      <c r="BE7" s="14">
        <f t="shared" ref="BE7:BE70" si="9">IF($W7="Supply Chain",AK7*($AB7*$AE7),AK7*$AB7)*$J7</f>
        <v>5.2152669941856647E-11</v>
      </c>
      <c r="BF7" s="14">
        <f t="shared" ref="BF7:BF70" si="10">IF($W7="Supply Chain",AL7*($AB7*$AE7),AL7*$AB7)*$J7</f>
        <v>1.1495967850377814E-4</v>
      </c>
      <c r="BG7" s="14">
        <f t="shared" ref="BG7:BG70" si="11">IF($W7="Supply Chain",AM7*($AB7*$AE7),AM7*$AB7)*$J7</f>
        <v>0</v>
      </c>
      <c r="BH7" s="14">
        <f t="shared" ref="BH7:BH70" si="12">IF($W7="Supply Chain",AN7*($AB7*$AE7),AN7*$AB7)*$J7</f>
        <v>4.0688308975736917E-10</v>
      </c>
      <c r="BI7" s="14">
        <f t="shared" ref="BI7:BI70" si="13">IF($W7="Supply Chain",AO7*($AB7*$AE7),AO7*$AB7)*$J7</f>
        <v>0.32566225428678414</v>
      </c>
      <c r="BJ7" s="14">
        <f t="shared" ref="BJ7:BJ70" si="14">IF($W7="Supply Chain",AP7*($AB7*$AE7),AP7*$AB7)*$J7</f>
        <v>81.668957339870929</v>
      </c>
      <c r="BK7" s="14">
        <f t="shared" ref="BK7:BK70" si="15">IF($W7="Supply Chain",AQ7*($AB7*$AE7),AQ7*$AB7)*$J7</f>
        <v>24.148983234118266</v>
      </c>
      <c r="BL7" s="14">
        <f t="shared" ref="BL7:BL70" si="16">IF($W7="Supply Chain",AR7*($AB7*$AE7),AR7*$AB7)*$J7</f>
        <v>1.6923438398393693</v>
      </c>
      <c r="BM7" s="14">
        <f t="shared" ref="BM7:BM70" si="17">IF($W7="Supply Chain",AS7*($AB7*$AE7),AS7*$AB7)*$J7</f>
        <v>0.32367511455905063</v>
      </c>
      <c r="BN7" s="14">
        <f t="shared" ref="BN7:BN70" si="18">IF($W7="Supply Chain",AT7*($AB7*$AE7),AT7*$AB7)*$J7</f>
        <v>0</v>
      </c>
      <c r="BO7" s="14">
        <f t="shared" ref="BO7:BO70" si="19">IF($W7="Supply Chain",AU7*($AB7*$AE7),AU7*$AB7)*$J7</f>
        <v>0</v>
      </c>
      <c r="BP7" s="14">
        <f t="shared" ref="BP7:BP70" si="20">IF($W7="Supply Chain",AV7*($AB7*$AE7),AV7*$AB7)*$J7</f>
        <v>3420.311427148727</v>
      </c>
      <c r="BQ7" s="14">
        <f t="shared" ref="BQ7:BQ70" si="21">IF($W7="Supply Chain",AW7*($AB7*$AE7),AW7*$AB7)*$J7</f>
        <v>1871.0209062646263</v>
      </c>
      <c r="BR7" s="14">
        <f t="shared" ref="BR7:BR70" si="22">IF($W7="Supply Chain",AX7*($AB7*$AE7),AX7*$AB7)*$J7</f>
        <v>1.53144467361552E-3</v>
      </c>
      <c r="BS7" s="14">
        <f t="shared" ref="BS7:BS70" si="23">IF($W7="Supply Chain",AY7*($AB7*$AE7),AY7*$AB7)*$J7</f>
        <v>14.819021648101561</v>
      </c>
    </row>
    <row r="8" spans="1:71" x14ac:dyDescent="0.25">
      <c r="A8" s="9">
        <v>3</v>
      </c>
      <c r="B8" s="12" t="s">
        <v>60</v>
      </c>
      <c r="C8" s="12" t="s">
        <v>339</v>
      </c>
      <c r="D8" s="12" t="s">
        <v>328</v>
      </c>
      <c r="E8" s="12" t="s">
        <v>19</v>
      </c>
      <c r="F8" s="12" t="s">
        <v>159</v>
      </c>
      <c r="G8" s="12">
        <v>1</v>
      </c>
      <c r="H8" s="12" t="s">
        <v>111</v>
      </c>
      <c r="I8" s="12">
        <v>1</v>
      </c>
      <c r="J8" s="12">
        <v>1</v>
      </c>
      <c r="K8" s="12" t="s">
        <v>88</v>
      </c>
      <c r="L8" s="12" t="s">
        <v>75</v>
      </c>
      <c r="M8" s="12" t="s">
        <v>0</v>
      </c>
      <c r="N8" s="20" t="s">
        <v>145</v>
      </c>
      <c r="O8" s="12" t="s">
        <v>102</v>
      </c>
      <c r="P8" s="12" t="s">
        <v>102</v>
      </c>
      <c r="Q8" s="19" t="s">
        <v>128</v>
      </c>
      <c r="R8" s="15" t="s">
        <v>102</v>
      </c>
      <c r="S8" s="14">
        <v>2907034.65</v>
      </c>
      <c r="T8" s="3" t="s">
        <v>45</v>
      </c>
      <c r="U8" s="32">
        <v>0.06</v>
      </c>
      <c r="V8" s="33" t="s">
        <v>148</v>
      </c>
      <c r="W8" s="12" t="s">
        <v>103</v>
      </c>
      <c r="X8" s="12" t="s">
        <v>127</v>
      </c>
      <c r="Y8" s="15" t="s">
        <v>102</v>
      </c>
      <c r="Z8" s="12" t="s">
        <v>45</v>
      </c>
      <c r="AA8" s="22">
        <v>1</v>
      </c>
      <c r="AB8" s="77">
        <f t="shared" si="2"/>
        <v>2907034.65</v>
      </c>
      <c r="AC8" s="84">
        <f t="shared" si="3"/>
        <v>0.06</v>
      </c>
      <c r="AD8" s="30">
        <v>1.0545931758530185</v>
      </c>
      <c r="AE8" s="84">
        <f t="shared" si="0"/>
        <v>6.3275590551181107E-2</v>
      </c>
      <c r="AF8" s="14">
        <v>0.13983923573340046</v>
      </c>
      <c r="AG8" s="14">
        <v>9.6354338460808418E-5</v>
      </c>
      <c r="AH8" s="14">
        <v>4.5904607745747599E-4</v>
      </c>
      <c r="AI8" s="14">
        <v>9.6810233689374001E-10</v>
      </c>
      <c r="AJ8" s="14">
        <v>0</v>
      </c>
      <c r="AK8" s="14">
        <v>3.8978663903256467E-15</v>
      </c>
      <c r="AL8" s="14">
        <v>8.5920331132056745E-9</v>
      </c>
      <c r="AM8" s="14">
        <v>0</v>
      </c>
      <c r="AN8" s="14">
        <v>3.0410253628917885E-14</v>
      </c>
      <c r="AO8" s="14">
        <v>2.4339846013585507E-5</v>
      </c>
      <c r="AP8" s="14">
        <v>6.1039000362382821E-3</v>
      </c>
      <c r="AQ8" s="14">
        <v>1.8048838192512317E-3</v>
      </c>
      <c r="AR8" s="14">
        <v>1.2648499456573918E-4</v>
      </c>
      <c r="AS8" s="14">
        <v>2.4191328110930694E-5</v>
      </c>
      <c r="AT8" s="14">
        <v>0</v>
      </c>
      <c r="AU8" s="14">
        <v>0</v>
      </c>
      <c r="AV8" s="14">
        <v>0.25563249151372502</v>
      </c>
      <c r="AW8" s="14">
        <v>0.13983923573340046</v>
      </c>
      <c r="AX8" s="14">
        <v>1.1445946542304014E-7</v>
      </c>
      <c r="AY8" s="14">
        <v>1.1075668126682852E-3</v>
      </c>
      <c r="AZ8" s="14">
        <f t="shared" si="4"/>
        <v>406517.50370651326</v>
      </c>
      <c r="BA8" s="14">
        <f t="shared" si="5"/>
        <v>280.10540058339774</v>
      </c>
      <c r="BB8" s="14">
        <f t="shared" si="6"/>
        <v>1334.4628531154665</v>
      </c>
      <c r="BC8" s="14">
        <f t="shared" si="7"/>
        <v>2.8143070380960756E-3</v>
      </c>
      <c r="BD8" s="14">
        <f t="shared" si="8"/>
        <v>0</v>
      </c>
      <c r="BE8" s="14">
        <f t="shared" si="9"/>
        <v>1.1331232657747079E-8</v>
      </c>
      <c r="BF8" s="14">
        <f t="shared" si="10"/>
        <v>2.4977337974036267E-2</v>
      </c>
      <c r="BG8" s="14">
        <f t="shared" si="11"/>
        <v>0</v>
      </c>
      <c r="BH8" s="14">
        <f t="shared" si="12"/>
        <v>8.8403661014552532E-8</v>
      </c>
      <c r="BI8" s="14">
        <f t="shared" si="13"/>
        <v>70.75677573715744</v>
      </c>
      <c r="BJ8" s="14">
        <f t="shared" si="14"/>
        <v>17744.248905480941</v>
      </c>
      <c r="BK8" s="14">
        <f t="shared" si="15"/>
        <v>5246.8598017876675</v>
      </c>
      <c r="BL8" s="14">
        <f t="shared" si="16"/>
        <v>367.69626190766547</v>
      </c>
      <c r="BM8" s="14">
        <f t="shared" si="17"/>
        <v>70.325029047994576</v>
      </c>
      <c r="BN8" s="14">
        <f t="shared" si="18"/>
        <v>0</v>
      </c>
      <c r="BO8" s="14">
        <f t="shared" si="19"/>
        <v>0</v>
      </c>
      <c r="BP8" s="14">
        <f t="shared" si="20"/>
        <v>743132.51049622952</v>
      </c>
      <c r="BQ8" s="14">
        <f t="shared" si="21"/>
        <v>406517.50370651326</v>
      </c>
      <c r="BR8" s="14">
        <f t="shared" si="22"/>
        <v>0.33273763200525458</v>
      </c>
      <c r="BS8" s="14">
        <f t="shared" si="23"/>
        <v>3219.735101616764</v>
      </c>
    </row>
    <row r="9" spans="1:71" x14ac:dyDescent="0.25">
      <c r="A9" s="9">
        <v>4</v>
      </c>
      <c r="B9" s="12" t="s">
        <v>60</v>
      </c>
      <c r="C9" s="12" t="s">
        <v>339</v>
      </c>
      <c r="D9" s="12" t="s">
        <v>328</v>
      </c>
      <c r="E9" s="12" t="s">
        <v>91</v>
      </c>
      <c r="F9" s="12" t="s">
        <v>159</v>
      </c>
      <c r="G9" s="12">
        <v>1</v>
      </c>
      <c r="H9" s="12" t="s">
        <v>111</v>
      </c>
      <c r="I9" s="12">
        <v>1</v>
      </c>
      <c r="J9" s="12">
        <v>1</v>
      </c>
      <c r="K9" s="12" t="s">
        <v>162</v>
      </c>
      <c r="L9" s="12" t="s">
        <v>144</v>
      </c>
      <c r="M9" s="12" t="s">
        <v>0</v>
      </c>
      <c r="N9" s="12" t="s">
        <v>123</v>
      </c>
      <c r="O9" s="3">
        <v>339113</v>
      </c>
      <c r="P9" s="3" t="s">
        <v>102</v>
      </c>
      <c r="Q9" s="19" t="s">
        <v>95</v>
      </c>
      <c r="R9" s="15" t="s">
        <v>102</v>
      </c>
      <c r="S9" s="14">
        <v>2.6407891525423728</v>
      </c>
      <c r="T9" s="3" t="s">
        <v>4</v>
      </c>
      <c r="U9" s="32">
        <v>92.73</v>
      </c>
      <c r="V9" s="33" t="s">
        <v>148</v>
      </c>
      <c r="W9" s="12" t="s">
        <v>105</v>
      </c>
      <c r="X9" s="12" t="s">
        <v>123</v>
      </c>
      <c r="Y9" s="15" t="s">
        <v>102</v>
      </c>
      <c r="Z9" s="12" t="s">
        <v>4</v>
      </c>
      <c r="AA9" s="22">
        <v>1</v>
      </c>
      <c r="AB9" s="77">
        <f t="shared" si="2"/>
        <v>2.6407891525423728</v>
      </c>
      <c r="AC9" s="84">
        <f t="shared" si="3"/>
        <v>92.73</v>
      </c>
      <c r="AD9" s="30">
        <v>1.0109616342800201</v>
      </c>
      <c r="AE9" s="84">
        <f t="shared" si="0"/>
        <v>93.746472346786263</v>
      </c>
      <c r="AF9" s="14">
        <v>0.30609323423707907</v>
      </c>
      <c r="AG9" s="14">
        <v>8.6108683504311509E-5</v>
      </c>
      <c r="AH9" s="14">
        <v>1.1118117579088248E-3</v>
      </c>
      <c r="AI9" s="14">
        <v>3.9233813678444249E-10</v>
      </c>
      <c r="AJ9" s="14">
        <v>0</v>
      </c>
      <c r="AK9" s="14">
        <v>1.092046475002945E-12</v>
      </c>
      <c r="AL9" s="14">
        <v>1.0005724235937742E-8</v>
      </c>
      <c r="AM9" s="14">
        <v>0</v>
      </c>
      <c r="AN9" s="14">
        <v>4.7169886033874452E-12</v>
      </c>
      <c r="AO9" s="14">
        <v>1.6487859662782938E-3</v>
      </c>
      <c r="AP9" s="14">
        <v>2.4334462926377295E-2</v>
      </c>
      <c r="AQ9" s="14">
        <v>0.12447543842908018</v>
      </c>
      <c r="AR9" s="14">
        <v>1.6915440632513597E-2</v>
      </c>
      <c r="AS9" s="14">
        <v>6.2344560440253651E-5</v>
      </c>
      <c r="AT9" s="14">
        <v>0</v>
      </c>
      <c r="AU9" s="14">
        <v>0</v>
      </c>
      <c r="AV9" s="14">
        <v>1.0255322695757718</v>
      </c>
      <c r="AW9" s="14">
        <v>0.30609323423707907</v>
      </c>
      <c r="AX9" s="14">
        <v>1.0315543235790206E-7</v>
      </c>
      <c r="AY9" s="14">
        <v>7.4792921091949585E-2</v>
      </c>
      <c r="AZ9" s="14">
        <f t="shared" si="4"/>
        <v>75.777869685206994</v>
      </c>
      <c r="BA9" s="14">
        <f t="shared" si="5"/>
        <v>2.1317467580157377E-2</v>
      </c>
      <c r="BB9" s="14">
        <f t="shared" si="6"/>
        <v>0.27524530790524082</v>
      </c>
      <c r="BC9" s="14">
        <f t="shared" si="7"/>
        <v>9.7129060287432334E-8</v>
      </c>
      <c r="BD9" s="14">
        <f t="shared" si="8"/>
        <v>0</v>
      </c>
      <c r="BE9" s="14">
        <f t="shared" si="9"/>
        <v>2.7035212221929739E-10</v>
      </c>
      <c r="BF9" s="14">
        <f t="shared" si="10"/>
        <v>2.4770637911903258E-6</v>
      </c>
      <c r="BG9" s="14">
        <f t="shared" si="11"/>
        <v>0</v>
      </c>
      <c r="BH9" s="14">
        <f t="shared" si="12"/>
        <v>1.167759714078649E-9</v>
      </c>
      <c r="BI9" s="14">
        <f t="shared" si="13"/>
        <v>0.40818114912877634</v>
      </c>
      <c r="BJ9" s="14">
        <f t="shared" si="14"/>
        <v>6.0243532173803995</v>
      </c>
      <c r="BK9" s="14">
        <f t="shared" si="15"/>
        <v>30.81572049704987</v>
      </c>
      <c r="BL9" s="14">
        <f t="shared" si="16"/>
        <v>4.1876654317869138</v>
      </c>
      <c r="BM9" s="14">
        <f t="shared" si="17"/>
        <v>1.5434310361018631E-2</v>
      </c>
      <c r="BN9" s="14">
        <f t="shared" si="18"/>
        <v>0</v>
      </c>
      <c r="BO9" s="14">
        <f t="shared" si="19"/>
        <v>0</v>
      </c>
      <c r="BP9" s="14">
        <f t="shared" si="20"/>
        <v>253.88555508448925</v>
      </c>
      <c r="BQ9" s="14">
        <f t="shared" si="21"/>
        <v>75.777869685206994</v>
      </c>
      <c r="BR9" s="14">
        <f t="shared" si="22"/>
        <v>2.553764028800404E-5</v>
      </c>
      <c r="BS9" s="14">
        <f t="shared" si="23"/>
        <v>18.516084623719415</v>
      </c>
    </row>
    <row r="10" spans="1:71" s="9" customFormat="1" x14ac:dyDescent="0.25">
      <c r="A10" s="9">
        <v>5</v>
      </c>
      <c r="B10" s="12" t="s">
        <v>60</v>
      </c>
      <c r="C10" s="12" t="s">
        <v>339</v>
      </c>
      <c r="D10" s="12" t="s">
        <v>360</v>
      </c>
      <c r="E10" s="12" t="s">
        <v>91</v>
      </c>
      <c r="F10" s="12" t="s">
        <v>159</v>
      </c>
      <c r="G10" s="12">
        <v>1</v>
      </c>
      <c r="H10" s="12" t="s">
        <v>111</v>
      </c>
      <c r="I10" s="12">
        <v>1</v>
      </c>
      <c r="J10" s="12">
        <v>1</v>
      </c>
      <c r="K10" s="12" t="s">
        <v>6</v>
      </c>
      <c r="L10" s="12" t="s">
        <v>144</v>
      </c>
      <c r="M10" s="12" t="s">
        <v>0</v>
      </c>
      <c r="N10" s="12" t="s">
        <v>115</v>
      </c>
      <c r="O10" s="3" t="s">
        <v>40</v>
      </c>
      <c r="P10" s="3" t="s">
        <v>102</v>
      </c>
      <c r="Q10" s="19" t="s">
        <v>95</v>
      </c>
      <c r="R10" s="15" t="s">
        <v>102</v>
      </c>
      <c r="S10" s="74">
        <v>69600</v>
      </c>
      <c r="T10" s="3" t="s">
        <v>4</v>
      </c>
      <c r="U10" s="32">
        <v>0.79</v>
      </c>
      <c r="V10" s="33" t="s">
        <v>33</v>
      </c>
      <c r="W10" s="12" t="s">
        <v>105</v>
      </c>
      <c r="X10" s="12" t="s">
        <v>115</v>
      </c>
      <c r="Y10" s="15" t="s">
        <v>102</v>
      </c>
      <c r="Z10" s="12" t="s">
        <v>4</v>
      </c>
      <c r="AA10" s="22">
        <v>1</v>
      </c>
      <c r="AB10" s="77">
        <f t="shared" si="2"/>
        <v>69600</v>
      </c>
      <c r="AC10" s="84">
        <f t="shared" si="3"/>
        <v>0.79</v>
      </c>
      <c r="AD10" s="30">
        <v>1.0261538461538462</v>
      </c>
      <c r="AE10" s="84">
        <f t="shared" si="0"/>
        <v>0.81066153846153854</v>
      </c>
      <c r="AF10" s="14">
        <v>2.0319462259146861</v>
      </c>
      <c r="AG10" s="14">
        <v>6.1152217250898938E-4</v>
      </c>
      <c r="AH10" s="14">
        <v>4.3534295508687315E-3</v>
      </c>
      <c r="AI10" s="14">
        <v>5.2612162947584421E-9</v>
      </c>
      <c r="AJ10" s="14">
        <v>0</v>
      </c>
      <c r="AK10" s="14">
        <v>3.5999071405225902E-13</v>
      </c>
      <c r="AL10" s="14">
        <v>1.6426383568724085E-7</v>
      </c>
      <c r="AM10" s="14">
        <v>0</v>
      </c>
      <c r="AN10" s="14">
        <v>1.9701202312864925E-12</v>
      </c>
      <c r="AO10" s="14">
        <v>3.5378457497513118E-3</v>
      </c>
      <c r="AP10" s="14">
        <v>6.5559465251311497E-2</v>
      </c>
      <c r="AQ10" s="14">
        <v>0.12156445715383604</v>
      </c>
      <c r="AR10" s="14">
        <v>0.37083718449785991</v>
      </c>
      <c r="AS10" s="14">
        <v>1.8647352713735754E-4</v>
      </c>
      <c r="AT10" s="14">
        <v>0</v>
      </c>
      <c r="AU10" s="14">
        <v>0</v>
      </c>
      <c r="AV10" s="14">
        <v>2.77418773303443</v>
      </c>
      <c r="AW10" s="14">
        <v>2.0319462259146861</v>
      </c>
      <c r="AX10" s="14">
        <v>1.0124438181234637E-6</v>
      </c>
      <c r="AY10" s="14">
        <v>7.3221478487094399E-2</v>
      </c>
      <c r="AZ10" s="14">
        <f t="shared" si="4"/>
        <v>114646.55748854969</v>
      </c>
      <c r="BA10" s="14">
        <f t="shared" si="5"/>
        <v>34.50333035979579</v>
      </c>
      <c r="BB10" s="14">
        <f t="shared" si="6"/>
        <v>245.62938965146546</v>
      </c>
      <c r="BC10" s="14">
        <f t="shared" si="7"/>
        <v>2.9684857241987046E-4</v>
      </c>
      <c r="BD10" s="14">
        <f t="shared" si="8"/>
        <v>0</v>
      </c>
      <c r="BE10" s="14">
        <f t="shared" si="9"/>
        <v>2.0311411575548857E-8</v>
      </c>
      <c r="BF10" s="14">
        <f t="shared" si="10"/>
        <v>9.2681012131261183E-3</v>
      </c>
      <c r="BG10" s="14">
        <f t="shared" si="11"/>
        <v>0</v>
      </c>
      <c r="BH10" s="14">
        <f t="shared" si="12"/>
        <v>1.1115820855636414E-7</v>
      </c>
      <c r="BI10" s="14">
        <f t="shared" si="13"/>
        <v>199.61248529197775</v>
      </c>
      <c r="BJ10" s="14">
        <f t="shared" si="14"/>
        <v>3698.9989725095393</v>
      </c>
      <c r="BK10" s="14">
        <f t="shared" si="15"/>
        <v>6858.9150381565078</v>
      </c>
      <c r="BL10" s="14">
        <f t="shared" si="16"/>
        <v>20923.391598263122</v>
      </c>
      <c r="BM10" s="14">
        <f t="shared" si="17"/>
        <v>10.521217380849773</v>
      </c>
      <c r="BN10" s="14">
        <f t="shared" si="18"/>
        <v>0</v>
      </c>
      <c r="BO10" s="14">
        <f t="shared" si="19"/>
        <v>0</v>
      </c>
      <c r="BP10" s="14">
        <f t="shared" si="20"/>
        <v>156525.33977674021</v>
      </c>
      <c r="BQ10" s="14">
        <f t="shared" si="21"/>
        <v>114646.55748854969</v>
      </c>
      <c r="BR10" s="14">
        <f t="shared" si="22"/>
        <v>5.7124148719126543E-2</v>
      </c>
      <c r="BS10" s="14">
        <f t="shared" si="23"/>
        <v>4131.3054133548367</v>
      </c>
    </row>
    <row r="11" spans="1:71" x14ac:dyDescent="0.25">
      <c r="A11" s="9">
        <v>6</v>
      </c>
      <c r="B11" s="12" t="s">
        <v>60</v>
      </c>
      <c r="C11" s="12" t="s">
        <v>339</v>
      </c>
      <c r="D11" s="12" t="s">
        <v>329</v>
      </c>
      <c r="E11" s="12" t="s">
        <v>18</v>
      </c>
      <c r="F11" s="12" t="s">
        <v>159</v>
      </c>
      <c r="G11" s="12">
        <v>1</v>
      </c>
      <c r="H11" s="12" t="s">
        <v>111</v>
      </c>
      <c r="I11" s="12">
        <v>1</v>
      </c>
      <c r="J11" s="12">
        <v>1</v>
      </c>
      <c r="K11" s="12" t="s">
        <v>8</v>
      </c>
      <c r="L11" s="12" t="s">
        <v>144</v>
      </c>
      <c r="M11" s="12" t="s">
        <v>0</v>
      </c>
      <c r="N11" s="12" t="s">
        <v>116</v>
      </c>
      <c r="O11" s="3">
        <v>327993</v>
      </c>
      <c r="P11" s="3" t="s">
        <v>102</v>
      </c>
      <c r="Q11" s="19" t="s">
        <v>95</v>
      </c>
      <c r="R11" s="15" t="s">
        <v>102</v>
      </c>
      <c r="S11" s="14">
        <v>472800</v>
      </c>
      <c r="T11" s="3" t="s">
        <v>4</v>
      </c>
      <c r="U11" s="32">
        <v>0.09</v>
      </c>
      <c r="V11" s="33" t="s">
        <v>148</v>
      </c>
      <c r="W11" s="12" t="s">
        <v>105</v>
      </c>
      <c r="X11" s="12" t="s">
        <v>116</v>
      </c>
      <c r="Y11" s="15" t="s">
        <v>102</v>
      </c>
      <c r="Z11" s="12" t="s">
        <v>4</v>
      </c>
      <c r="AA11" s="22">
        <v>1</v>
      </c>
      <c r="AB11" s="77">
        <f t="shared" si="2"/>
        <v>472800</v>
      </c>
      <c r="AC11" s="84">
        <f t="shared" si="3"/>
        <v>0.09</v>
      </c>
      <c r="AD11" s="30">
        <v>1.1155555555555554</v>
      </c>
      <c r="AE11" s="84">
        <f t="shared" si="0"/>
        <v>0.10039999999999999</v>
      </c>
      <c r="AF11" s="14">
        <v>0.92627976630087394</v>
      </c>
      <c r="AG11" s="14">
        <v>9.1520682635643663E-4</v>
      </c>
      <c r="AH11" s="14">
        <v>3.1526540802643099E-3</v>
      </c>
      <c r="AI11" s="14">
        <v>4.0967905902302158E-9</v>
      </c>
      <c r="AJ11" s="14">
        <v>0</v>
      </c>
      <c r="AK11" s="14">
        <v>5.6434429688979227E-13</v>
      </c>
      <c r="AL11" s="14">
        <v>1.9000394802488991E-8</v>
      </c>
      <c r="AM11" s="14">
        <v>0</v>
      </c>
      <c r="AN11" s="14">
        <v>2.7917221404752537E-12</v>
      </c>
      <c r="AO11" s="14">
        <v>2.370165054737233E-3</v>
      </c>
      <c r="AP11" s="14">
        <v>5.3210502149345161E-2</v>
      </c>
      <c r="AQ11" s="14">
        <v>0.12871009981716033</v>
      </c>
      <c r="AR11" s="14">
        <v>1.4571027728058388E-2</v>
      </c>
      <c r="AS11" s="14">
        <v>9.5685440480715382E-5</v>
      </c>
      <c r="AT11" s="14">
        <v>0</v>
      </c>
      <c r="AU11" s="14">
        <v>0</v>
      </c>
      <c r="AV11" s="14">
        <v>2.2366810845639273</v>
      </c>
      <c r="AW11" s="14">
        <v>0.92627976630087394</v>
      </c>
      <c r="AX11" s="14">
        <v>8.5916150323934184E-7</v>
      </c>
      <c r="AY11" s="14">
        <v>7.7385755930055214E-2</v>
      </c>
      <c r="AZ11" s="14">
        <f t="shared" si="4"/>
        <v>43969.685380108138</v>
      </c>
      <c r="BA11" s="14">
        <f t="shared" si="5"/>
        <v>43.444062665132847</v>
      </c>
      <c r="BB11" s="14">
        <f t="shared" si="6"/>
        <v>149.65371485455614</v>
      </c>
      <c r="BC11" s="14">
        <f t="shared" si="7"/>
        <v>1.9447104414250892E-4</v>
      </c>
      <c r="BD11" s="14">
        <f t="shared" si="8"/>
        <v>0</v>
      </c>
      <c r="BE11" s="14">
        <f t="shared" si="9"/>
        <v>2.6788927150377173E-8</v>
      </c>
      <c r="BF11" s="14">
        <f t="shared" si="10"/>
        <v>9.019320209267261E-4</v>
      </c>
      <c r="BG11" s="14">
        <f t="shared" si="11"/>
        <v>0</v>
      </c>
      <c r="BH11" s="14">
        <f t="shared" si="12"/>
        <v>1.3252059329287666E-7</v>
      </c>
      <c r="BI11" s="14">
        <f t="shared" si="13"/>
        <v>112.50964940312826</v>
      </c>
      <c r="BJ11" s="14">
        <f t="shared" si="14"/>
        <v>2525.855711787523</v>
      </c>
      <c r="BK11" s="14">
        <f t="shared" si="15"/>
        <v>6109.7551734327617</v>
      </c>
      <c r="BL11" s="14">
        <f t="shared" si="16"/>
        <v>691.67386374653097</v>
      </c>
      <c r="BM11" s="14">
        <f t="shared" si="17"/>
        <v>4.5421036564319355</v>
      </c>
      <c r="BN11" s="14">
        <f t="shared" si="18"/>
        <v>0</v>
      </c>
      <c r="BO11" s="14">
        <f t="shared" si="19"/>
        <v>0</v>
      </c>
      <c r="BP11" s="14">
        <f t="shared" si="20"/>
        <v>106173.28280489521</v>
      </c>
      <c r="BQ11" s="14">
        <f t="shared" si="21"/>
        <v>43969.685380108138</v>
      </c>
      <c r="BR11" s="14">
        <f t="shared" si="22"/>
        <v>4.0783640496648704E-2</v>
      </c>
      <c r="BS11" s="14">
        <f t="shared" si="23"/>
        <v>3673.433734534502</v>
      </c>
    </row>
    <row r="12" spans="1:71" x14ac:dyDescent="0.25">
      <c r="A12" s="9">
        <v>7</v>
      </c>
      <c r="B12" s="12" t="s">
        <v>60</v>
      </c>
      <c r="C12" s="12" t="s">
        <v>339</v>
      </c>
      <c r="D12" s="12" t="s">
        <v>329</v>
      </c>
      <c r="E12" s="12" t="s">
        <v>18</v>
      </c>
      <c r="F12" s="12" t="s">
        <v>159</v>
      </c>
      <c r="G12" s="12">
        <v>1</v>
      </c>
      <c r="H12" s="12" t="s">
        <v>111</v>
      </c>
      <c r="I12" s="12">
        <v>1</v>
      </c>
      <c r="J12" s="12">
        <v>1</v>
      </c>
      <c r="K12" s="12" t="s">
        <v>162</v>
      </c>
      <c r="L12" s="12" t="s">
        <v>144</v>
      </c>
      <c r="M12" s="12" t="s">
        <v>0</v>
      </c>
      <c r="N12" s="12" t="s">
        <v>123</v>
      </c>
      <c r="O12" s="3">
        <v>339113</v>
      </c>
      <c r="P12" s="3" t="s">
        <v>102</v>
      </c>
      <c r="Q12" s="19" t="s">
        <v>95</v>
      </c>
      <c r="R12" s="15" t="s">
        <v>102</v>
      </c>
      <c r="S12" s="14">
        <v>4.9928263988522241</v>
      </c>
      <c r="T12" s="3" t="s">
        <v>111</v>
      </c>
      <c r="U12" s="32">
        <v>127.62</v>
      </c>
      <c r="V12" s="33" t="s">
        <v>148</v>
      </c>
      <c r="W12" s="12" t="s">
        <v>105</v>
      </c>
      <c r="X12" s="12" t="s">
        <v>123</v>
      </c>
      <c r="Y12" s="15" t="s">
        <v>102</v>
      </c>
      <c r="Z12" s="12" t="s">
        <v>111</v>
      </c>
      <c r="AA12" s="22">
        <v>1</v>
      </c>
      <c r="AB12" s="77">
        <f t="shared" si="2"/>
        <v>4.9928263988522241</v>
      </c>
      <c r="AC12" s="84">
        <f t="shared" si="3"/>
        <v>127.62</v>
      </c>
      <c r="AD12" s="30">
        <v>1.0109616342800201</v>
      </c>
      <c r="AE12" s="84">
        <f t="shared" si="0"/>
        <v>129.01892376681616</v>
      </c>
      <c r="AF12" s="14">
        <v>0.30609323423707907</v>
      </c>
      <c r="AG12" s="14">
        <v>8.6108683504311509E-5</v>
      </c>
      <c r="AH12" s="14">
        <v>1.1118117579088248E-3</v>
      </c>
      <c r="AI12" s="14">
        <v>3.9233813678444249E-10</v>
      </c>
      <c r="AJ12" s="14">
        <v>0</v>
      </c>
      <c r="AK12" s="14">
        <v>1.092046475002945E-12</v>
      </c>
      <c r="AL12" s="14">
        <v>1.0005724235937742E-8</v>
      </c>
      <c r="AM12" s="14">
        <v>0</v>
      </c>
      <c r="AN12" s="14">
        <v>4.7169886033874452E-12</v>
      </c>
      <c r="AO12" s="14">
        <v>1.6487859662782938E-3</v>
      </c>
      <c r="AP12" s="14">
        <v>2.4334462926377295E-2</v>
      </c>
      <c r="AQ12" s="14">
        <v>0.12447543842908018</v>
      </c>
      <c r="AR12" s="14">
        <v>1.6915440632513597E-2</v>
      </c>
      <c r="AS12" s="14">
        <v>6.2344560440253651E-5</v>
      </c>
      <c r="AT12" s="14">
        <v>0</v>
      </c>
      <c r="AU12" s="14">
        <v>0</v>
      </c>
      <c r="AV12" s="14">
        <v>1.0255322695757718</v>
      </c>
      <c r="AW12" s="14">
        <v>0.30609323423707907</v>
      </c>
      <c r="AX12" s="14">
        <v>1.0315543235790206E-7</v>
      </c>
      <c r="AY12" s="14">
        <v>7.4792921091949585E-2</v>
      </c>
      <c r="AZ12" s="14">
        <f t="shared" si="4"/>
        <v>197.17579970506492</v>
      </c>
      <c r="BA12" s="14">
        <f t="shared" si="5"/>
        <v>5.5468552167874843E-2</v>
      </c>
      <c r="BB12" s="14">
        <f t="shared" si="6"/>
        <v>0.71619476671402604</v>
      </c>
      <c r="BC12" s="14">
        <f t="shared" si="7"/>
        <v>2.5273209996974357E-7</v>
      </c>
      <c r="BD12" s="14">
        <f t="shared" si="8"/>
        <v>0</v>
      </c>
      <c r="BE12" s="14">
        <f t="shared" si="9"/>
        <v>7.0346258243991964E-10</v>
      </c>
      <c r="BF12" s="14">
        <f t="shared" si="10"/>
        <v>6.4453782611911956E-6</v>
      </c>
      <c r="BG12" s="14">
        <f t="shared" si="11"/>
        <v>0</v>
      </c>
      <c r="BH12" s="14">
        <f t="shared" si="12"/>
        <v>3.0385382492715372E-9</v>
      </c>
      <c r="BI12" s="14">
        <f t="shared" si="13"/>
        <v>1.0620969530859012</v>
      </c>
      <c r="BJ12" s="14">
        <f t="shared" si="14"/>
        <v>15.675508803260129</v>
      </c>
      <c r="BK12" s="14">
        <f t="shared" si="15"/>
        <v>80.18322971778818</v>
      </c>
      <c r="BL12" s="14">
        <f t="shared" si="16"/>
        <v>10.896403974405095</v>
      </c>
      <c r="BM12" s="14">
        <f t="shared" si="17"/>
        <v>4.0160438673879896E-2</v>
      </c>
      <c r="BN12" s="14">
        <f t="shared" si="18"/>
        <v>0</v>
      </c>
      <c r="BO12" s="14">
        <f t="shared" si="19"/>
        <v>0</v>
      </c>
      <c r="BP12" s="14">
        <f t="shared" si="20"/>
        <v>660.61618735530351</v>
      </c>
      <c r="BQ12" s="14">
        <f t="shared" si="21"/>
        <v>197.17579970506492</v>
      </c>
      <c r="BR12" s="14">
        <f t="shared" si="22"/>
        <v>6.6449540839368164E-5</v>
      </c>
      <c r="BS12" s="14">
        <f t="shared" si="23"/>
        <v>48.17928780863113</v>
      </c>
    </row>
    <row r="13" spans="1:71" s="9" customFormat="1" x14ac:dyDescent="0.25">
      <c r="A13" s="9">
        <v>8</v>
      </c>
      <c r="B13" s="12" t="s">
        <v>60</v>
      </c>
      <c r="C13" s="12" t="s">
        <v>339</v>
      </c>
      <c r="D13" s="12" t="s">
        <v>329</v>
      </c>
      <c r="E13" s="12" t="s">
        <v>18</v>
      </c>
      <c r="F13" s="12" t="s">
        <v>159</v>
      </c>
      <c r="G13" s="12">
        <v>1</v>
      </c>
      <c r="H13" s="12" t="s">
        <v>111</v>
      </c>
      <c r="I13" s="12">
        <v>1</v>
      </c>
      <c r="J13" s="12">
        <v>1</v>
      </c>
      <c r="K13" s="12" t="s">
        <v>88</v>
      </c>
      <c r="L13" s="12" t="s">
        <v>75</v>
      </c>
      <c r="M13" s="12" t="s">
        <v>0</v>
      </c>
      <c r="N13" s="20" t="s">
        <v>145</v>
      </c>
      <c r="O13" s="12" t="s">
        <v>102</v>
      </c>
      <c r="P13" s="12" t="s">
        <v>102</v>
      </c>
      <c r="Q13" s="19" t="s">
        <v>128</v>
      </c>
      <c r="R13" s="15" t="s">
        <v>102</v>
      </c>
      <c r="S13" s="14">
        <v>4950.5257354074765</v>
      </c>
      <c r="T13" s="3" t="s">
        <v>45</v>
      </c>
      <c r="U13" s="32">
        <v>0.06</v>
      </c>
      <c r="V13" s="33" t="s">
        <v>148</v>
      </c>
      <c r="W13" s="12" t="s">
        <v>103</v>
      </c>
      <c r="X13" s="12" t="s">
        <v>127</v>
      </c>
      <c r="Y13" s="15" t="s">
        <v>102</v>
      </c>
      <c r="Z13" s="12" t="s">
        <v>45</v>
      </c>
      <c r="AA13" s="22">
        <v>1</v>
      </c>
      <c r="AB13" s="77">
        <f t="shared" si="2"/>
        <v>4950.5257354074765</v>
      </c>
      <c r="AC13" s="84">
        <f t="shared" si="3"/>
        <v>0.06</v>
      </c>
      <c r="AD13" s="30">
        <v>1.0545931758530185</v>
      </c>
      <c r="AE13" s="84">
        <f t="shared" si="0"/>
        <v>6.3275590551181107E-2</v>
      </c>
      <c r="AF13" s="14">
        <v>0.13983923573340046</v>
      </c>
      <c r="AG13" s="14">
        <v>9.6354338460808418E-5</v>
      </c>
      <c r="AH13" s="14">
        <v>4.5904607745747599E-4</v>
      </c>
      <c r="AI13" s="14">
        <v>9.6810233689374001E-10</v>
      </c>
      <c r="AJ13" s="14">
        <v>0</v>
      </c>
      <c r="AK13" s="14">
        <v>3.8978663903256467E-15</v>
      </c>
      <c r="AL13" s="14">
        <v>8.5920331132056745E-9</v>
      </c>
      <c r="AM13" s="14">
        <v>0</v>
      </c>
      <c r="AN13" s="14">
        <v>3.0410253628917885E-14</v>
      </c>
      <c r="AO13" s="14">
        <v>2.4339846013585507E-5</v>
      </c>
      <c r="AP13" s="14">
        <v>6.1039000362382821E-3</v>
      </c>
      <c r="AQ13" s="14">
        <v>1.8048838192512317E-3</v>
      </c>
      <c r="AR13" s="14">
        <v>1.2648499456573918E-4</v>
      </c>
      <c r="AS13" s="14">
        <v>2.4191328110930694E-5</v>
      </c>
      <c r="AT13" s="14">
        <v>0</v>
      </c>
      <c r="AU13" s="14">
        <v>0</v>
      </c>
      <c r="AV13" s="14">
        <v>0.25563249151372502</v>
      </c>
      <c r="AW13" s="14">
        <v>0.13983923573340046</v>
      </c>
      <c r="AX13" s="14">
        <v>1.1445946542304014E-7</v>
      </c>
      <c r="AY13" s="14">
        <v>1.1075668126682852E-3</v>
      </c>
      <c r="AZ13" s="14">
        <f t="shared" si="4"/>
        <v>692.27773531791172</v>
      </c>
      <c r="BA13" s="14">
        <f t="shared" si="5"/>
        <v>0.47700463226839451</v>
      </c>
      <c r="BB13" s="14">
        <f t="shared" si="6"/>
        <v>2.2725194201910885</v>
      </c>
      <c r="BC13" s="14">
        <f t="shared" si="7"/>
        <v>4.7926155333005789E-6</v>
      </c>
      <c r="BD13" s="14">
        <f t="shared" si="8"/>
        <v>0</v>
      </c>
      <c r="BE13" s="14">
        <f t="shared" si="9"/>
        <v>1.9296487878486957E-11</v>
      </c>
      <c r="BF13" s="14">
        <f t="shared" si="10"/>
        <v>4.253508104639791E-5</v>
      </c>
      <c r="BG13" s="14">
        <f t="shared" si="11"/>
        <v>0</v>
      </c>
      <c r="BH13" s="14">
        <f t="shared" si="12"/>
        <v>1.5054674321022658E-10</v>
      </c>
      <c r="BI13" s="14">
        <f t="shared" si="13"/>
        <v>0.12049503408611012</v>
      </c>
      <c r="BJ13" s="14">
        <f t="shared" si="14"/>
        <v>30.217514215752246</v>
      </c>
      <c r="BK13" s="14">
        <f t="shared" si="15"/>
        <v>8.935123796623758</v>
      </c>
      <c r="BL13" s="14">
        <f t="shared" si="16"/>
        <v>0.62616722074056663</v>
      </c>
      <c r="BM13" s="14">
        <f t="shared" si="17"/>
        <v>0.11975979238684874</v>
      </c>
      <c r="BN13" s="14">
        <f t="shared" si="18"/>
        <v>0</v>
      </c>
      <c r="BO13" s="14">
        <f t="shared" si="19"/>
        <v>0</v>
      </c>
      <c r="BP13" s="14">
        <f t="shared" si="20"/>
        <v>1265.5152280450291</v>
      </c>
      <c r="BQ13" s="14">
        <f t="shared" si="21"/>
        <v>692.27773531791172</v>
      </c>
      <c r="BR13" s="14">
        <f t="shared" si="22"/>
        <v>5.6663452923774239E-4</v>
      </c>
      <c r="BS13" s="14">
        <f t="shared" si="23"/>
        <v>5.4830380097975775</v>
      </c>
    </row>
    <row r="14" spans="1:71" x14ac:dyDescent="0.25">
      <c r="A14" s="9">
        <v>9</v>
      </c>
      <c r="B14" s="12" t="s">
        <v>60</v>
      </c>
      <c r="C14" s="12" t="s">
        <v>339</v>
      </c>
      <c r="D14" s="12" t="s">
        <v>328</v>
      </c>
      <c r="E14" s="12" t="s">
        <v>19</v>
      </c>
      <c r="F14" s="12" t="s">
        <v>159</v>
      </c>
      <c r="G14" s="12">
        <v>1</v>
      </c>
      <c r="H14" s="12" t="s">
        <v>111</v>
      </c>
      <c r="I14" s="12">
        <v>1</v>
      </c>
      <c r="J14" s="12">
        <v>1</v>
      </c>
      <c r="K14" s="12" t="s">
        <v>21</v>
      </c>
      <c r="L14" s="12" t="s">
        <v>144</v>
      </c>
      <c r="M14" s="12" t="s">
        <v>0</v>
      </c>
      <c r="N14" s="12" t="s">
        <v>118</v>
      </c>
      <c r="O14" s="3" t="s">
        <v>39</v>
      </c>
      <c r="P14" s="3" t="s">
        <v>102</v>
      </c>
      <c r="Q14" s="19" t="s">
        <v>95</v>
      </c>
      <c r="R14" s="15" t="s">
        <v>102</v>
      </c>
      <c r="S14" s="14">
        <v>555600</v>
      </c>
      <c r="T14" s="3" t="s">
        <v>4</v>
      </c>
      <c r="U14" s="32">
        <v>1.75</v>
      </c>
      <c r="V14" s="33" t="s">
        <v>148</v>
      </c>
      <c r="W14" s="12" t="s">
        <v>105</v>
      </c>
      <c r="X14" s="12" t="s">
        <v>118</v>
      </c>
      <c r="Y14" s="15" t="s">
        <v>102</v>
      </c>
      <c r="Z14" s="12" t="s">
        <v>4</v>
      </c>
      <c r="AA14" s="22">
        <v>1</v>
      </c>
      <c r="AB14" s="77">
        <f t="shared" si="2"/>
        <v>555600</v>
      </c>
      <c r="AC14" s="84">
        <f t="shared" si="3"/>
        <v>1.75</v>
      </c>
      <c r="AD14" s="30">
        <v>1.0404145077720208</v>
      </c>
      <c r="AE14" s="84">
        <f t="shared" si="0"/>
        <v>1.8207253886010364</v>
      </c>
      <c r="AF14" s="14">
        <v>0.63681339826082972</v>
      </c>
      <c r="AG14" s="14">
        <v>1.7895096023976513E-4</v>
      </c>
      <c r="AH14" s="14">
        <v>3.1704839936044951E-3</v>
      </c>
      <c r="AI14" s="14">
        <v>8.1827768572328644E-10</v>
      </c>
      <c r="AJ14" s="14">
        <v>0</v>
      </c>
      <c r="AK14" s="14">
        <v>9.6443172255477207E-13</v>
      </c>
      <c r="AL14" s="14">
        <v>1.9212441599662036E-8</v>
      </c>
      <c r="AM14" s="14">
        <v>0</v>
      </c>
      <c r="AN14" s="14">
        <v>5.9432423636621191E-12</v>
      </c>
      <c r="AO14" s="14">
        <v>3.067784298342746E-3</v>
      </c>
      <c r="AP14" s="14">
        <v>8.4229822664879703E-2</v>
      </c>
      <c r="AQ14" s="14">
        <v>0.25702135801694781</v>
      </c>
      <c r="AR14" s="14">
        <v>1.9093436257969998E-2</v>
      </c>
      <c r="AS14" s="14">
        <v>1.1452063974345893E-4</v>
      </c>
      <c r="AT14" s="14">
        <v>0</v>
      </c>
      <c r="AU14" s="14">
        <v>0</v>
      </c>
      <c r="AV14" s="14">
        <v>3.5380952907893519</v>
      </c>
      <c r="AW14" s="14">
        <v>0.63681339826082972</v>
      </c>
      <c r="AX14" s="14">
        <v>2.1014637963829169E-7</v>
      </c>
      <c r="AY14" s="14">
        <v>0.15441088142509751</v>
      </c>
      <c r="AZ14" s="14">
        <f t="shared" si="4"/>
        <v>644197.26611142047</v>
      </c>
      <c r="BA14" s="14">
        <f t="shared" si="5"/>
        <v>181.02590125978045</v>
      </c>
      <c r="BB14" s="14">
        <f t="shared" si="6"/>
        <v>3207.2458376472305</v>
      </c>
      <c r="BC14" s="14">
        <f t="shared" si="7"/>
        <v>8.277656366881518E-4</v>
      </c>
      <c r="BD14" s="14">
        <f t="shared" si="8"/>
        <v>0</v>
      </c>
      <c r="BE14" s="14">
        <f t="shared" si="9"/>
        <v>9.7561433336307245E-7</v>
      </c>
      <c r="BF14" s="14">
        <f t="shared" si="10"/>
        <v>1.9435210357741765E-2</v>
      </c>
      <c r="BG14" s="14">
        <f t="shared" si="11"/>
        <v>0</v>
      </c>
      <c r="BH14" s="14">
        <f t="shared" si="12"/>
        <v>6.0121544128387913E-6</v>
      </c>
      <c r="BI14" s="14">
        <f t="shared" si="13"/>
        <v>3103.3553367583072</v>
      </c>
      <c r="BJ14" s="14">
        <f t="shared" si="14"/>
        <v>85206.46964079875</v>
      </c>
      <c r="BK14" s="14">
        <f t="shared" si="15"/>
        <v>260001.52732173874</v>
      </c>
      <c r="BL14" s="14">
        <f t="shared" si="16"/>
        <v>19314.825146029769</v>
      </c>
      <c r="BM14" s="14">
        <f t="shared" si="17"/>
        <v>115.84850952814028</v>
      </c>
      <c r="BN14" s="14">
        <f t="shared" si="18"/>
        <v>0</v>
      </c>
      <c r="BO14" s="14">
        <f t="shared" si="19"/>
        <v>0</v>
      </c>
      <c r="BP14" s="14">
        <f t="shared" si="20"/>
        <v>3579119.5973465545</v>
      </c>
      <c r="BQ14" s="14">
        <f t="shared" si="21"/>
        <v>644197.26611142047</v>
      </c>
      <c r="BR14" s="14">
        <f t="shared" si="22"/>
        <v>0.21258303235440443</v>
      </c>
      <c r="BS14" s="14">
        <f t="shared" si="23"/>
        <v>156201.27959550344</v>
      </c>
    </row>
    <row r="15" spans="1:71" x14ac:dyDescent="0.25">
      <c r="A15" s="9">
        <v>10</v>
      </c>
      <c r="B15" s="12" t="s">
        <v>60</v>
      </c>
      <c r="C15" s="12" t="s">
        <v>339</v>
      </c>
      <c r="D15" s="12" t="s">
        <v>328</v>
      </c>
      <c r="E15" s="12" t="s">
        <v>19</v>
      </c>
      <c r="F15" s="12" t="s">
        <v>159</v>
      </c>
      <c r="G15" s="12">
        <v>1</v>
      </c>
      <c r="H15" s="12" t="s">
        <v>111</v>
      </c>
      <c r="I15" s="12">
        <v>1</v>
      </c>
      <c r="J15" s="12">
        <v>1</v>
      </c>
      <c r="K15" s="12" t="s">
        <v>11</v>
      </c>
      <c r="L15" s="12" t="s">
        <v>144</v>
      </c>
      <c r="M15" s="12" t="s">
        <v>0</v>
      </c>
      <c r="N15" s="12" t="s">
        <v>121</v>
      </c>
      <c r="O15" s="3">
        <v>325211</v>
      </c>
      <c r="P15" s="3" t="s">
        <v>102</v>
      </c>
      <c r="Q15" s="19" t="s">
        <v>95</v>
      </c>
      <c r="R15" s="15" t="s">
        <v>102</v>
      </c>
      <c r="S15" s="14">
        <v>360000</v>
      </c>
      <c r="T15" s="3" t="s">
        <v>4</v>
      </c>
      <c r="U15" s="32">
        <v>3.5</v>
      </c>
      <c r="V15" s="33" t="s">
        <v>148</v>
      </c>
      <c r="W15" s="12" t="s">
        <v>105</v>
      </c>
      <c r="X15" s="12" t="s">
        <v>121</v>
      </c>
      <c r="Y15" s="15" t="s">
        <v>102</v>
      </c>
      <c r="Z15" s="12" t="s">
        <v>4</v>
      </c>
      <c r="AA15" s="22">
        <v>1</v>
      </c>
      <c r="AB15" s="77">
        <f t="shared" si="2"/>
        <v>360000</v>
      </c>
      <c r="AC15" s="84">
        <f t="shared" si="3"/>
        <v>3.5</v>
      </c>
      <c r="AD15" s="30">
        <v>1.09608843537415</v>
      </c>
      <c r="AE15" s="84">
        <f t="shared" si="0"/>
        <v>3.8363095238095251</v>
      </c>
      <c r="AF15" s="14">
        <v>0.93396836112044235</v>
      </c>
      <c r="AG15" s="14">
        <v>2.3705803059817445E-4</v>
      </c>
      <c r="AH15" s="14">
        <v>5.1870416614981036E-3</v>
      </c>
      <c r="AI15" s="14">
        <v>9.1015951344623965E-10</v>
      </c>
      <c r="AJ15" s="14">
        <v>0</v>
      </c>
      <c r="AK15" s="14">
        <v>1.6863310742218734E-12</v>
      </c>
      <c r="AL15" s="14">
        <v>2.0158283810052391E-8</v>
      </c>
      <c r="AM15" s="14">
        <v>0</v>
      </c>
      <c r="AN15" s="14">
        <v>1.1604173600110929E-11</v>
      </c>
      <c r="AO15" s="14">
        <v>5.581501655672904E-3</v>
      </c>
      <c r="AP15" s="14">
        <v>0.19001917059149678</v>
      </c>
      <c r="AQ15" s="14">
        <v>0.27774958567392105</v>
      </c>
      <c r="AR15" s="14">
        <v>1.3314623318010284E-2</v>
      </c>
      <c r="AS15" s="14">
        <v>2.1695491487052815E-4</v>
      </c>
      <c r="AT15" s="14">
        <v>0</v>
      </c>
      <c r="AU15" s="14">
        <v>0</v>
      </c>
      <c r="AV15" s="14">
        <v>7.9748711828475098</v>
      </c>
      <c r="AW15" s="14">
        <v>0.93396836112044235</v>
      </c>
      <c r="AX15" s="14">
        <v>2.6215690475108164E-7</v>
      </c>
      <c r="AY15" s="14">
        <v>0.16702673057306672</v>
      </c>
      <c r="AZ15" s="14">
        <f t="shared" si="4"/>
        <v>1289877.0187331256</v>
      </c>
      <c r="BA15" s="14">
        <f t="shared" si="5"/>
        <v>327.39407297255036</v>
      </c>
      <c r="BB15" s="14">
        <f t="shared" si="6"/>
        <v>7163.675037504705</v>
      </c>
      <c r="BC15" s="14">
        <f t="shared" si="7"/>
        <v>1.2569952994630751E-3</v>
      </c>
      <c r="BD15" s="14">
        <f t="shared" si="8"/>
        <v>0</v>
      </c>
      <c r="BE15" s="14">
        <f t="shared" si="9"/>
        <v>2.3289436657199955E-6</v>
      </c>
      <c r="BF15" s="14">
        <f t="shared" si="10"/>
        <v>2.7840029819097365E-2</v>
      </c>
      <c r="BG15" s="14">
        <f t="shared" si="11"/>
        <v>0</v>
      </c>
      <c r="BH15" s="14">
        <f t="shared" si="12"/>
        <v>1.6026192611296066E-5</v>
      </c>
      <c r="BI15" s="14">
        <f t="shared" si="13"/>
        <v>7708.4524651739739</v>
      </c>
      <c r="BJ15" s="14">
        <f t="shared" si="14"/>
        <v>262430.04738475656</v>
      </c>
      <c r="BK15" s="14">
        <f t="shared" si="15"/>
        <v>383592.01707180467</v>
      </c>
      <c r="BL15" s="14">
        <f t="shared" si="16"/>
        <v>18388.445846694925</v>
      </c>
      <c r="BM15" s="14">
        <f t="shared" si="17"/>
        <v>299.63023421583313</v>
      </c>
      <c r="BN15" s="14">
        <f t="shared" si="18"/>
        <v>0</v>
      </c>
      <c r="BO15" s="14">
        <f t="shared" si="19"/>
        <v>0</v>
      </c>
      <c r="BP15" s="14">
        <f t="shared" si="20"/>
        <v>11013866.737168333</v>
      </c>
      <c r="BQ15" s="14">
        <f t="shared" si="21"/>
        <v>1289877.0187331256</v>
      </c>
      <c r="BR15" s="14">
        <f t="shared" si="22"/>
        <v>0.36205741095444038</v>
      </c>
      <c r="BS15" s="14">
        <f t="shared" si="23"/>
        <v>230675.84540216046</v>
      </c>
    </row>
    <row r="16" spans="1:71" x14ac:dyDescent="0.25">
      <c r="A16" s="9">
        <v>11</v>
      </c>
      <c r="B16" s="12" t="s">
        <v>60</v>
      </c>
      <c r="C16" s="12" t="s">
        <v>339</v>
      </c>
      <c r="D16" s="12" t="s">
        <v>328</v>
      </c>
      <c r="E16" s="12" t="s">
        <v>19</v>
      </c>
      <c r="F16" s="12" t="s">
        <v>159</v>
      </c>
      <c r="G16" s="12">
        <v>1</v>
      </c>
      <c r="H16" s="12" t="s">
        <v>111</v>
      </c>
      <c r="I16" s="12">
        <v>1</v>
      </c>
      <c r="J16" s="12">
        <v>1</v>
      </c>
      <c r="K16" s="12" t="s">
        <v>354</v>
      </c>
      <c r="L16" s="12" t="s">
        <v>144</v>
      </c>
      <c r="M16" s="12" t="s">
        <v>0</v>
      </c>
      <c r="N16" s="12" t="s">
        <v>121</v>
      </c>
      <c r="O16" s="3">
        <v>325211</v>
      </c>
      <c r="P16" s="3" t="s">
        <v>102</v>
      </c>
      <c r="Q16" s="19" t="s">
        <v>95</v>
      </c>
      <c r="R16" s="15" t="s">
        <v>102</v>
      </c>
      <c r="S16" s="14">
        <v>60200</v>
      </c>
      <c r="T16" s="3" t="s">
        <v>4</v>
      </c>
      <c r="U16" s="32">
        <v>3</v>
      </c>
      <c r="V16" s="33" t="s">
        <v>148</v>
      </c>
      <c r="W16" s="12" t="s">
        <v>105</v>
      </c>
      <c r="X16" s="12" t="s">
        <v>121</v>
      </c>
      <c r="Y16" s="15" t="s">
        <v>102</v>
      </c>
      <c r="Z16" s="12" t="s">
        <v>4</v>
      </c>
      <c r="AA16" s="22">
        <v>1</v>
      </c>
      <c r="AB16" s="77">
        <f t="shared" si="2"/>
        <v>60200</v>
      </c>
      <c r="AC16" s="84">
        <f t="shared" si="3"/>
        <v>3</v>
      </c>
      <c r="AD16" s="30">
        <v>1.09608843537415</v>
      </c>
      <c r="AE16" s="84">
        <f t="shared" si="0"/>
        <v>3.28826530612245</v>
      </c>
      <c r="AF16" s="14">
        <v>0.93396836112044235</v>
      </c>
      <c r="AG16" s="14">
        <v>2.3705803059817445E-4</v>
      </c>
      <c r="AH16" s="14">
        <v>5.1870416614981036E-3</v>
      </c>
      <c r="AI16" s="14">
        <v>9.1015951344623965E-10</v>
      </c>
      <c r="AJ16" s="14">
        <v>0</v>
      </c>
      <c r="AK16" s="14">
        <v>1.6863310742218734E-12</v>
      </c>
      <c r="AL16" s="14">
        <v>2.0158283810052391E-8</v>
      </c>
      <c r="AM16" s="14">
        <v>0</v>
      </c>
      <c r="AN16" s="14">
        <v>1.1604173600110929E-11</v>
      </c>
      <c r="AO16" s="14">
        <v>5.581501655672904E-3</v>
      </c>
      <c r="AP16" s="14">
        <v>0.19001917059149678</v>
      </c>
      <c r="AQ16" s="14">
        <v>0.27774958567392105</v>
      </c>
      <c r="AR16" s="14">
        <v>1.3314623318010284E-2</v>
      </c>
      <c r="AS16" s="14">
        <v>2.1695491487052815E-4</v>
      </c>
      <c r="AT16" s="14">
        <v>0</v>
      </c>
      <c r="AU16" s="14">
        <v>0</v>
      </c>
      <c r="AV16" s="14">
        <v>7.9748711828475098</v>
      </c>
      <c r="AW16" s="14">
        <v>0.93396836112044235</v>
      </c>
      <c r="AX16" s="14">
        <v>2.6215690475108164E-7</v>
      </c>
      <c r="AY16" s="14">
        <v>0.16702673057306672</v>
      </c>
      <c r="AZ16" s="14">
        <f t="shared" si="4"/>
        <v>184882.37268508133</v>
      </c>
      <c r="BA16" s="14">
        <f t="shared" si="5"/>
        <v>46.926483792732206</v>
      </c>
      <c r="BB16" s="14">
        <f t="shared" si="6"/>
        <v>1026.793422042341</v>
      </c>
      <c r="BC16" s="14">
        <f t="shared" si="7"/>
        <v>1.8016932625637407E-4</v>
      </c>
      <c r="BD16" s="14">
        <f t="shared" si="8"/>
        <v>0</v>
      </c>
      <c r="BE16" s="14">
        <f t="shared" si="9"/>
        <v>3.3381525875319928E-7</v>
      </c>
      <c r="BF16" s="14">
        <f t="shared" si="10"/>
        <v>3.9904042740706216E-3</v>
      </c>
      <c r="BG16" s="14">
        <f t="shared" si="11"/>
        <v>0</v>
      </c>
      <c r="BH16" s="14">
        <f t="shared" si="12"/>
        <v>2.2970876076191023E-6</v>
      </c>
      <c r="BI16" s="14">
        <f t="shared" si="13"/>
        <v>1104.8781866749362</v>
      </c>
      <c r="BJ16" s="14">
        <f t="shared" si="14"/>
        <v>37614.973458481771</v>
      </c>
      <c r="BK16" s="14">
        <f t="shared" si="15"/>
        <v>54981.522446958661</v>
      </c>
      <c r="BL16" s="14">
        <f t="shared" si="16"/>
        <v>2635.6772380262723</v>
      </c>
      <c r="BM16" s="14">
        <f t="shared" si="17"/>
        <v>42.947000237602737</v>
      </c>
      <c r="BN16" s="14">
        <f t="shared" si="18"/>
        <v>0</v>
      </c>
      <c r="BO16" s="14">
        <f t="shared" si="19"/>
        <v>0</v>
      </c>
      <c r="BP16" s="14">
        <f t="shared" si="20"/>
        <v>1578654.2323274608</v>
      </c>
      <c r="BQ16" s="14">
        <f t="shared" si="21"/>
        <v>184882.37268508133</v>
      </c>
      <c r="BR16" s="14">
        <f t="shared" si="22"/>
        <v>5.1894895570136448E-2</v>
      </c>
      <c r="BS16" s="14">
        <f t="shared" si="23"/>
        <v>33063.537840976329</v>
      </c>
    </row>
    <row r="17" spans="1:71" x14ac:dyDescent="0.25">
      <c r="A17" s="9">
        <v>12</v>
      </c>
      <c r="B17" s="12" t="s">
        <v>60</v>
      </c>
      <c r="C17" s="12" t="s">
        <v>339</v>
      </c>
      <c r="D17" s="12" t="s">
        <v>328</v>
      </c>
      <c r="E17" s="12" t="s">
        <v>19</v>
      </c>
      <c r="F17" s="12" t="s">
        <v>159</v>
      </c>
      <c r="G17" s="12">
        <v>1</v>
      </c>
      <c r="H17" s="12" t="s">
        <v>111</v>
      </c>
      <c r="I17" s="12">
        <v>1</v>
      </c>
      <c r="J17" s="12">
        <v>1</v>
      </c>
      <c r="K17" s="12" t="s">
        <v>12</v>
      </c>
      <c r="L17" s="12" t="s">
        <v>144</v>
      </c>
      <c r="M17" s="12" t="s">
        <v>0</v>
      </c>
      <c r="N17" s="12" t="s">
        <v>124</v>
      </c>
      <c r="O17" s="3" t="s">
        <v>38</v>
      </c>
      <c r="P17" s="3" t="s">
        <v>102</v>
      </c>
      <c r="Q17" s="19" t="s">
        <v>95</v>
      </c>
      <c r="R17" s="15" t="s">
        <v>102</v>
      </c>
      <c r="S17" s="14">
        <v>270250</v>
      </c>
      <c r="T17" s="3" t="s">
        <v>4</v>
      </c>
      <c r="U17" s="32">
        <v>2.5</v>
      </c>
      <c r="V17" s="33" t="s">
        <v>148</v>
      </c>
      <c r="W17" s="12" t="s">
        <v>105</v>
      </c>
      <c r="X17" s="12" t="s">
        <v>124</v>
      </c>
      <c r="Y17" s="15" t="s">
        <v>102</v>
      </c>
      <c r="Z17" s="12" t="s">
        <v>4</v>
      </c>
      <c r="AA17" s="22">
        <v>1</v>
      </c>
      <c r="AB17" s="77">
        <f t="shared" si="2"/>
        <v>270250</v>
      </c>
      <c r="AC17" s="84">
        <f t="shared" si="3"/>
        <v>2.5</v>
      </c>
      <c r="AD17" s="30">
        <v>1.0176991150442478</v>
      </c>
      <c r="AE17" s="84">
        <f t="shared" si="0"/>
        <v>2.5442477876106198</v>
      </c>
      <c r="AF17" s="14">
        <v>1.0478767158816784</v>
      </c>
      <c r="AG17" s="14">
        <v>2.6118656788379771E-4</v>
      </c>
      <c r="AH17" s="14">
        <v>4.2797377619939172E-3</v>
      </c>
      <c r="AI17" s="14">
        <v>1.278397850359345E-9</v>
      </c>
      <c r="AJ17" s="14">
        <v>0</v>
      </c>
      <c r="AK17" s="14">
        <v>1.5515862310141066E-12</v>
      </c>
      <c r="AL17" s="14">
        <v>3.4885768229304621E-8</v>
      </c>
      <c r="AM17" s="14">
        <v>0</v>
      </c>
      <c r="AN17" s="14">
        <v>9.1060885397283349E-12</v>
      </c>
      <c r="AO17" s="14">
        <v>4.326126626584199E-3</v>
      </c>
      <c r="AP17" s="14">
        <v>0.11587109017790737</v>
      </c>
      <c r="AQ17" s="14">
        <v>0.25299268992589025</v>
      </c>
      <c r="AR17" s="14">
        <v>3.1568830736036196E-2</v>
      </c>
      <c r="AS17" s="14">
        <v>1.656696068808325E-4</v>
      </c>
      <c r="AT17" s="14">
        <v>0</v>
      </c>
      <c r="AU17" s="14">
        <v>0</v>
      </c>
      <c r="AV17" s="14">
        <v>4.8676435425658049</v>
      </c>
      <c r="AW17" s="14">
        <v>1.0478767158816784</v>
      </c>
      <c r="AX17" s="14">
        <v>3.2618052908097136E-7</v>
      </c>
      <c r="AY17" s="14">
        <v>0.1520816624353519</v>
      </c>
      <c r="AZ17" s="14">
        <f t="shared" si="4"/>
        <v>720502.17884309113</v>
      </c>
      <c r="BA17" s="14">
        <f t="shared" si="5"/>
        <v>179.58743465970309</v>
      </c>
      <c r="BB17" s="14">
        <f t="shared" si="6"/>
        <v>2942.674778109922</v>
      </c>
      <c r="BC17" s="14">
        <f t="shared" si="7"/>
        <v>8.7900458389060846E-4</v>
      </c>
      <c r="BD17" s="14">
        <f t="shared" si="8"/>
        <v>0</v>
      </c>
      <c r="BE17" s="14">
        <f t="shared" si="9"/>
        <v>1.0668442605559663E-6</v>
      </c>
      <c r="BF17" s="14">
        <f t="shared" si="10"/>
        <v>2.3986859941515514E-2</v>
      </c>
      <c r="BG17" s="14">
        <f t="shared" si="11"/>
        <v>0</v>
      </c>
      <c r="BH17" s="14">
        <f t="shared" si="12"/>
        <v>6.261191354072612E-6</v>
      </c>
      <c r="BI17" s="14">
        <f t="shared" si="13"/>
        <v>2974.5709711494183</v>
      </c>
      <c r="BJ17" s="14">
        <f t="shared" si="14"/>
        <v>79670.987696164579</v>
      </c>
      <c r="BK17" s="14">
        <f t="shared" si="15"/>
        <v>173953.46376181999</v>
      </c>
      <c r="BL17" s="14">
        <f t="shared" si="16"/>
        <v>21706.190226495248</v>
      </c>
      <c r="BM17" s="14">
        <f t="shared" si="17"/>
        <v>113.91159944353261</v>
      </c>
      <c r="BN17" s="14">
        <f t="shared" si="18"/>
        <v>0</v>
      </c>
      <c r="BO17" s="14">
        <f t="shared" si="19"/>
        <v>0</v>
      </c>
      <c r="BP17" s="14">
        <f t="shared" si="20"/>
        <v>3346908.7776220585</v>
      </c>
      <c r="BQ17" s="14">
        <f t="shared" si="21"/>
        <v>720502.17884309113</v>
      </c>
      <c r="BR17" s="14">
        <f t="shared" si="22"/>
        <v>0.22427617518086815</v>
      </c>
      <c r="BS17" s="14">
        <f t="shared" si="23"/>
        <v>104568.76031886491</v>
      </c>
    </row>
    <row r="18" spans="1:71" x14ac:dyDescent="0.25">
      <c r="A18" s="9">
        <v>13</v>
      </c>
      <c r="B18" s="12" t="s">
        <v>60</v>
      </c>
      <c r="C18" s="12" t="s">
        <v>339</v>
      </c>
      <c r="D18" s="12" t="s">
        <v>328</v>
      </c>
      <c r="E18" s="12" t="s">
        <v>19</v>
      </c>
      <c r="F18" s="12" t="s">
        <v>159</v>
      </c>
      <c r="G18" s="12">
        <v>1</v>
      </c>
      <c r="H18" s="12" t="s">
        <v>111</v>
      </c>
      <c r="I18" s="12">
        <v>1</v>
      </c>
      <c r="J18" s="12">
        <v>1</v>
      </c>
      <c r="K18" s="12" t="s">
        <v>92</v>
      </c>
      <c r="L18" s="12" t="s">
        <v>144</v>
      </c>
      <c r="M18" s="12" t="s">
        <v>0</v>
      </c>
      <c r="N18" s="12" t="s">
        <v>112</v>
      </c>
      <c r="O18" s="3">
        <v>333412</v>
      </c>
      <c r="P18" s="3" t="s">
        <v>102</v>
      </c>
      <c r="Q18" s="19" t="s">
        <v>95</v>
      </c>
      <c r="R18" s="15" t="s">
        <v>102</v>
      </c>
      <c r="S18" s="14">
        <v>425</v>
      </c>
      <c r="T18" s="3" t="s">
        <v>111</v>
      </c>
      <c r="U18" s="32">
        <v>436.43117392200264</v>
      </c>
      <c r="V18" s="33" t="s">
        <v>148</v>
      </c>
      <c r="W18" s="12" t="s">
        <v>105</v>
      </c>
      <c r="X18" s="12" t="s">
        <v>112</v>
      </c>
      <c r="Y18" s="15" t="s">
        <v>102</v>
      </c>
      <c r="Z18" s="12" t="s">
        <v>111</v>
      </c>
      <c r="AA18" s="22">
        <v>1</v>
      </c>
      <c r="AB18" s="77">
        <f t="shared" si="2"/>
        <v>425</v>
      </c>
      <c r="AC18" s="84">
        <f t="shared" si="3"/>
        <v>436.43117392200264</v>
      </c>
      <c r="AD18" s="30">
        <v>1.0372549019607842</v>
      </c>
      <c r="AE18" s="84">
        <f t="shared" si="0"/>
        <v>452.69037451909679</v>
      </c>
      <c r="AF18" s="14">
        <v>0.41259300777213515</v>
      </c>
      <c r="AG18" s="14">
        <v>1.307036196072352E-4</v>
      </c>
      <c r="AH18" s="14">
        <v>1.4937066395309319E-3</v>
      </c>
      <c r="AI18" s="14">
        <v>1.0782298127948229E-9</v>
      </c>
      <c r="AJ18" s="14">
        <v>0</v>
      </c>
      <c r="AK18" s="14">
        <v>1.5700231313756077E-12</v>
      </c>
      <c r="AL18" s="14">
        <v>3.3572275930805058E-8</v>
      </c>
      <c r="AM18" s="14">
        <v>0</v>
      </c>
      <c r="AN18" s="14">
        <v>6.3228747541721835E-12</v>
      </c>
      <c r="AO18" s="14">
        <v>2.4544236104875427E-3</v>
      </c>
      <c r="AP18" s="14">
        <v>2.496060113987834E-2</v>
      </c>
      <c r="AQ18" s="14">
        <v>0.11337897612867398</v>
      </c>
      <c r="AR18" s="14">
        <v>0.1370607988291534</v>
      </c>
      <c r="AS18" s="14">
        <v>1.2137832087070673E-4</v>
      </c>
      <c r="AT18" s="14">
        <v>0</v>
      </c>
      <c r="AU18" s="14">
        <v>0</v>
      </c>
      <c r="AV18" s="14">
        <v>1.0604391889423213</v>
      </c>
      <c r="AW18" s="14">
        <v>0.41259300777213515</v>
      </c>
      <c r="AX18" s="14">
        <v>2.1176462537324232E-7</v>
      </c>
      <c r="AY18" s="14">
        <v>6.8218333639693748E-2</v>
      </c>
      <c r="AZ18" s="14">
        <f t="shared" si="4"/>
        <v>79380.1753652396</v>
      </c>
      <c r="BA18" s="14">
        <f t="shared" si="5"/>
        <v>25.146514967175367</v>
      </c>
      <c r="BB18" s="14">
        <f t="shared" si="6"/>
        <v>287.37931268014057</v>
      </c>
      <c r="BC18" s="14">
        <f t="shared" si="7"/>
        <v>2.0744430955299119E-4</v>
      </c>
      <c r="BD18" s="14">
        <f t="shared" si="8"/>
        <v>0</v>
      </c>
      <c r="BE18" s="14">
        <f t="shared" si="9"/>
        <v>3.0206210272207928E-7</v>
      </c>
      <c r="BF18" s="14">
        <f t="shared" si="10"/>
        <v>6.4590846199442048E-3</v>
      </c>
      <c r="BG18" s="14">
        <f t="shared" si="11"/>
        <v>0</v>
      </c>
      <c r="BH18" s="14">
        <f t="shared" si="12"/>
        <v>1.2164794297140078E-6</v>
      </c>
      <c r="BI18" s="14">
        <f t="shared" si="13"/>
        <v>472.21492597055072</v>
      </c>
      <c r="BJ18" s="14">
        <f t="shared" si="14"/>
        <v>4802.2551482491608</v>
      </c>
      <c r="BK18" s="14">
        <f t="shared" si="15"/>
        <v>21813.367745669493</v>
      </c>
      <c r="BL18" s="14">
        <f t="shared" si="16"/>
        <v>26369.594350388812</v>
      </c>
      <c r="BM18" s="14">
        <f t="shared" si="17"/>
        <v>23.352388951720215</v>
      </c>
      <c r="BN18" s="14">
        <f t="shared" si="18"/>
        <v>0</v>
      </c>
      <c r="BO18" s="14">
        <f t="shared" si="19"/>
        <v>0</v>
      </c>
      <c r="BP18" s="14">
        <f t="shared" si="20"/>
        <v>204021.51077873632</v>
      </c>
      <c r="BQ18" s="14">
        <f t="shared" si="21"/>
        <v>79380.1753652396</v>
      </c>
      <c r="BR18" s="14">
        <f t="shared" si="22"/>
        <v>4.0742118217296446E-2</v>
      </c>
      <c r="BS18" s="14">
        <f t="shared" si="23"/>
        <v>13124.757776879205</v>
      </c>
    </row>
    <row r="19" spans="1:71" x14ac:dyDescent="0.25">
      <c r="A19" s="9">
        <v>14</v>
      </c>
      <c r="B19" s="12" t="s">
        <v>60</v>
      </c>
      <c r="C19" s="12" t="s">
        <v>339</v>
      </c>
      <c r="D19" s="12" t="s">
        <v>328</v>
      </c>
      <c r="E19" s="12" t="s">
        <v>19</v>
      </c>
      <c r="F19" s="12" t="s">
        <v>159</v>
      </c>
      <c r="G19" s="12">
        <v>1</v>
      </c>
      <c r="H19" s="12" t="s">
        <v>111</v>
      </c>
      <c r="I19" s="12">
        <v>1</v>
      </c>
      <c r="J19" s="12">
        <v>1</v>
      </c>
      <c r="K19" s="12" t="s">
        <v>86</v>
      </c>
      <c r="L19" s="13" t="s">
        <v>96</v>
      </c>
      <c r="M19" s="13" t="s">
        <v>0</v>
      </c>
      <c r="N19" s="12" t="s">
        <v>117</v>
      </c>
      <c r="O19" s="3">
        <v>230102</v>
      </c>
      <c r="P19" s="3" t="s">
        <v>102</v>
      </c>
      <c r="Q19" s="19" t="s">
        <v>95</v>
      </c>
      <c r="R19" s="15" t="s">
        <v>102</v>
      </c>
      <c r="S19" s="14">
        <f>1000000/'Step 1 - Study Scope'!$A$12</f>
        <v>50000</v>
      </c>
      <c r="T19" s="3" t="s">
        <v>87</v>
      </c>
      <c r="U19" s="32">
        <v>120</v>
      </c>
      <c r="V19" s="33" t="s">
        <v>148</v>
      </c>
      <c r="W19" s="13" t="s">
        <v>105</v>
      </c>
      <c r="X19" s="12" t="s">
        <v>117</v>
      </c>
      <c r="Y19" s="15" t="s">
        <v>102</v>
      </c>
      <c r="Z19" s="12" t="s">
        <v>134</v>
      </c>
      <c r="AA19" s="22">
        <v>9.2903040000000006E-2</v>
      </c>
      <c r="AB19" s="77">
        <f t="shared" si="2"/>
        <v>4645.152</v>
      </c>
      <c r="AC19" s="84">
        <f t="shared" si="3"/>
        <v>1291.6692500051665</v>
      </c>
      <c r="AD19" s="30">
        <v>1.0342003853564548</v>
      </c>
      <c r="AE19" s="84">
        <f t="shared" si="0"/>
        <v>1335.8448361084261</v>
      </c>
      <c r="AF19" s="14">
        <v>0.31984696100602561</v>
      </c>
      <c r="AG19" s="14">
        <v>5.4297352423959995E-4</v>
      </c>
      <c r="AH19" s="14">
        <v>1.3740851036791826E-3</v>
      </c>
      <c r="AI19" s="14">
        <v>4.0699896754149246E-10</v>
      </c>
      <c r="AJ19" s="14">
        <v>0</v>
      </c>
      <c r="AK19" s="14">
        <v>3.1973848566380767E-13</v>
      </c>
      <c r="AL19" s="14">
        <v>9.8774844467912285E-9</v>
      </c>
      <c r="AM19" s="14">
        <v>0</v>
      </c>
      <c r="AN19" s="14">
        <v>1.4758016691878982E-12</v>
      </c>
      <c r="AO19" s="14">
        <v>7.6591125395473873E-4</v>
      </c>
      <c r="AP19" s="14">
        <v>3.0870101654907996E-2</v>
      </c>
      <c r="AQ19" s="14">
        <v>0.17124430949262567</v>
      </c>
      <c r="AR19" s="14">
        <v>1.4044585506061892E-2</v>
      </c>
      <c r="AS19" s="14">
        <v>2.8445168630800272E-5</v>
      </c>
      <c r="AT19" s="14">
        <v>0</v>
      </c>
      <c r="AU19" s="14">
        <v>0</v>
      </c>
      <c r="AV19" s="14">
        <v>1.2957219605880181</v>
      </c>
      <c r="AW19" s="14">
        <v>0.31984696100602561</v>
      </c>
      <c r="AX19" s="14">
        <v>4.828853149539311E-7</v>
      </c>
      <c r="AY19" s="14">
        <v>0.10279726268133774</v>
      </c>
      <c r="AZ19" s="14">
        <f t="shared" si="4"/>
        <v>1984715.1019651357</v>
      </c>
      <c r="BA19" s="14">
        <f t="shared" si="5"/>
        <v>3369.2605680416791</v>
      </c>
      <c r="BB19" s="14">
        <f t="shared" si="6"/>
        <v>8526.4760624254468</v>
      </c>
      <c r="BC19" s="14">
        <f t="shared" si="7"/>
        <v>2.5255109344265439E-3</v>
      </c>
      <c r="BD19" s="14">
        <f t="shared" si="8"/>
        <v>0</v>
      </c>
      <c r="BE19" s="14">
        <f t="shared" si="9"/>
        <v>1.9840419905207949E-6</v>
      </c>
      <c r="BF19" s="14">
        <f t="shared" si="10"/>
        <v>6.1291789327343256E-2</v>
      </c>
      <c r="BG19" s="14">
        <f t="shared" si="11"/>
        <v>0</v>
      </c>
      <c r="BH19" s="14">
        <f t="shared" si="12"/>
        <v>9.1576479299029396E-6</v>
      </c>
      <c r="BI19" s="14">
        <f t="shared" si="13"/>
        <v>4752.6342839330173</v>
      </c>
      <c r="BJ19" s="14">
        <f t="shared" si="14"/>
        <v>191555.22616499267</v>
      </c>
      <c r="BK19" s="14">
        <f t="shared" si="15"/>
        <v>1062605.5852042406</v>
      </c>
      <c r="BL19" s="14">
        <f t="shared" si="16"/>
        <v>87149.494455245323</v>
      </c>
      <c r="BM19" s="14">
        <f t="shared" si="17"/>
        <v>176.50802615701787</v>
      </c>
      <c r="BN19" s="14">
        <f t="shared" si="18"/>
        <v>0</v>
      </c>
      <c r="BO19" s="14">
        <f t="shared" si="19"/>
        <v>0</v>
      </c>
      <c r="BP19" s="14">
        <f t="shared" si="20"/>
        <v>8040216.9057296962</v>
      </c>
      <c r="BQ19" s="14">
        <f t="shared" si="21"/>
        <v>1984715.1019651357</v>
      </c>
      <c r="BR19" s="14">
        <f t="shared" si="22"/>
        <v>2.996401072849971</v>
      </c>
      <c r="BS19" s="14">
        <f t="shared" si="23"/>
        <v>637877.81207176903</v>
      </c>
    </row>
    <row r="20" spans="1:71" x14ac:dyDescent="0.25">
      <c r="A20" s="9">
        <v>15</v>
      </c>
      <c r="B20" s="13" t="s">
        <v>60</v>
      </c>
      <c r="C20" s="13" t="s">
        <v>339</v>
      </c>
      <c r="D20" s="13" t="s">
        <v>328</v>
      </c>
      <c r="E20" s="13" t="s">
        <v>19</v>
      </c>
      <c r="F20" s="13" t="s">
        <v>159</v>
      </c>
      <c r="G20" s="13">
        <v>1</v>
      </c>
      <c r="H20" s="13" t="s">
        <v>111</v>
      </c>
      <c r="I20" s="13">
        <v>1</v>
      </c>
      <c r="J20" s="13">
        <v>1</v>
      </c>
      <c r="K20" s="13" t="s">
        <v>164</v>
      </c>
      <c r="L20" s="13" t="s">
        <v>96</v>
      </c>
      <c r="M20" s="13" t="s">
        <v>0</v>
      </c>
      <c r="N20" s="13" t="s">
        <v>102</v>
      </c>
      <c r="O20" s="15" t="s">
        <v>102</v>
      </c>
      <c r="P20" s="15" t="s">
        <v>102</v>
      </c>
      <c r="Q20" s="19" t="s">
        <v>110</v>
      </c>
      <c r="R20" s="15" t="s">
        <v>139</v>
      </c>
      <c r="S20" s="14">
        <f>1000000/'Step 1 - Study Scope'!$A$12*'Step 1 - Study Scope'!$A$10</f>
        <v>1250000</v>
      </c>
      <c r="T20" s="15" t="s">
        <v>87</v>
      </c>
      <c r="U20" s="32">
        <v>0</v>
      </c>
      <c r="V20" s="33" t="s">
        <v>102</v>
      </c>
      <c r="W20" s="13" t="s">
        <v>135</v>
      </c>
      <c r="X20" s="13" t="s">
        <v>137</v>
      </c>
      <c r="Y20" s="15" t="s">
        <v>138</v>
      </c>
      <c r="Z20" s="12" t="s">
        <v>267</v>
      </c>
      <c r="AA20" s="22">
        <v>9.2903040000000006E-2</v>
      </c>
      <c r="AB20" s="77">
        <f t="shared" si="2"/>
        <v>116128.8</v>
      </c>
      <c r="AC20" s="84">
        <f t="shared" si="3"/>
        <v>0</v>
      </c>
      <c r="AD20" s="30">
        <v>1</v>
      </c>
      <c r="AE20" s="84">
        <f t="shared" si="0"/>
        <v>0</v>
      </c>
      <c r="AF20" s="14">
        <v>0</v>
      </c>
      <c r="AG20" s="14">
        <v>0</v>
      </c>
      <c r="AH20" s="14">
        <v>0</v>
      </c>
      <c r="AI20" s="14">
        <v>0</v>
      </c>
      <c r="AJ20" s="14">
        <v>0</v>
      </c>
      <c r="AK20" s="14">
        <v>0</v>
      </c>
      <c r="AL20" s="14">
        <v>0</v>
      </c>
      <c r="AM20" s="14">
        <v>0</v>
      </c>
      <c r="AN20" s="14">
        <v>0</v>
      </c>
      <c r="AO20" s="14">
        <v>0</v>
      </c>
      <c r="AP20" s="14">
        <v>0</v>
      </c>
      <c r="AQ20" s="14">
        <v>0.66700000000000004</v>
      </c>
      <c r="AR20" s="14">
        <v>0</v>
      </c>
      <c r="AS20" s="14">
        <v>0</v>
      </c>
      <c r="AT20" s="14">
        <v>0</v>
      </c>
      <c r="AU20" s="14">
        <v>0</v>
      </c>
      <c r="AV20" s="14">
        <v>0</v>
      </c>
      <c r="AW20" s="14">
        <v>0</v>
      </c>
      <c r="AX20" s="14">
        <v>0</v>
      </c>
      <c r="AY20" s="14">
        <v>0.4</v>
      </c>
      <c r="AZ20" s="14">
        <f t="shared" si="4"/>
        <v>0</v>
      </c>
      <c r="BA20" s="14">
        <f t="shared" si="5"/>
        <v>0</v>
      </c>
      <c r="BB20" s="14">
        <f t="shared" si="6"/>
        <v>0</v>
      </c>
      <c r="BC20" s="14">
        <f t="shared" si="7"/>
        <v>0</v>
      </c>
      <c r="BD20" s="14">
        <f t="shared" si="8"/>
        <v>0</v>
      </c>
      <c r="BE20" s="14">
        <f t="shared" si="9"/>
        <v>0</v>
      </c>
      <c r="BF20" s="14">
        <f t="shared" si="10"/>
        <v>0</v>
      </c>
      <c r="BG20" s="14">
        <f t="shared" si="11"/>
        <v>0</v>
      </c>
      <c r="BH20" s="14">
        <f t="shared" si="12"/>
        <v>0</v>
      </c>
      <c r="BI20" s="14">
        <f t="shared" si="13"/>
        <v>0</v>
      </c>
      <c r="BJ20" s="14">
        <f t="shared" si="14"/>
        <v>0</v>
      </c>
      <c r="BK20" s="14">
        <f t="shared" si="15"/>
        <v>77457.909599999999</v>
      </c>
      <c r="BL20" s="14">
        <f t="shared" si="16"/>
        <v>0</v>
      </c>
      <c r="BM20" s="14">
        <f t="shared" si="17"/>
        <v>0</v>
      </c>
      <c r="BN20" s="14">
        <f t="shared" si="18"/>
        <v>0</v>
      </c>
      <c r="BO20" s="14">
        <f t="shared" si="19"/>
        <v>0</v>
      </c>
      <c r="BP20" s="14">
        <f t="shared" si="20"/>
        <v>0</v>
      </c>
      <c r="BQ20" s="14">
        <f t="shared" si="21"/>
        <v>0</v>
      </c>
      <c r="BR20" s="14">
        <f t="shared" si="22"/>
        <v>0</v>
      </c>
      <c r="BS20" s="14">
        <f t="shared" si="23"/>
        <v>46451.520000000004</v>
      </c>
    </row>
    <row r="21" spans="1:71" x14ac:dyDescent="0.25">
      <c r="A21" s="9">
        <v>16</v>
      </c>
      <c r="B21" s="12" t="s">
        <v>60</v>
      </c>
      <c r="C21" s="12" t="s">
        <v>339</v>
      </c>
      <c r="D21" s="12" t="s">
        <v>328</v>
      </c>
      <c r="E21" s="12" t="s">
        <v>19</v>
      </c>
      <c r="F21" s="12" t="s">
        <v>159</v>
      </c>
      <c r="G21" s="12">
        <v>1</v>
      </c>
      <c r="H21" s="12" t="s">
        <v>111</v>
      </c>
      <c r="I21" s="12">
        <v>1</v>
      </c>
      <c r="J21" s="12">
        <v>1</v>
      </c>
      <c r="K21" s="12" t="s">
        <v>264</v>
      </c>
      <c r="L21" s="12" t="s">
        <v>46</v>
      </c>
      <c r="M21" s="12" t="s">
        <v>0</v>
      </c>
      <c r="N21" s="12" t="s">
        <v>126</v>
      </c>
      <c r="O21" s="3" t="s">
        <v>34</v>
      </c>
      <c r="P21" s="3" t="s">
        <v>102</v>
      </c>
      <c r="Q21" s="19" t="s">
        <v>95</v>
      </c>
      <c r="R21" s="15" t="s">
        <v>102</v>
      </c>
      <c r="S21" s="14">
        <v>1350967.41</v>
      </c>
      <c r="T21" s="15" t="s">
        <v>132</v>
      </c>
      <c r="U21" s="32">
        <v>6.6835516000000005E-4</v>
      </c>
      <c r="V21" s="33" t="s">
        <v>148</v>
      </c>
      <c r="W21" s="12" t="s">
        <v>105</v>
      </c>
      <c r="X21" s="12" t="s">
        <v>126</v>
      </c>
      <c r="Y21" s="15" t="s">
        <v>102</v>
      </c>
      <c r="Z21" s="12" t="s">
        <v>133</v>
      </c>
      <c r="AA21" s="22">
        <v>1E-3</v>
      </c>
      <c r="AB21" s="77">
        <f t="shared" si="2"/>
        <v>1350.96741</v>
      </c>
      <c r="AC21" s="84">
        <f t="shared" si="3"/>
        <v>0.66835516000000006</v>
      </c>
      <c r="AD21" s="30">
        <v>1.0583207642031172</v>
      </c>
      <c r="AE21" s="84">
        <f t="shared" si="0"/>
        <v>0.70733414369029668</v>
      </c>
      <c r="AF21" s="14">
        <v>0.92594528514338803</v>
      </c>
      <c r="AG21" s="14">
        <v>5.3162933328901557E-4</v>
      </c>
      <c r="AH21" s="14">
        <v>4.9977225166852011E-3</v>
      </c>
      <c r="AI21" s="14">
        <v>1.283470702253779E-9</v>
      </c>
      <c r="AJ21" s="14">
        <v>0</v>
      </c>
      <c r="AK21" s="14">
        <v>1.393692652068114E-13</v>
      </c>
      <c r="AL21" s="14">
        <v>5.4157594142541329E-8</v>
      </c>
      <c r="AM21" s="14">
        <v>0</v>
      </c>
      <c r="AN21" s="14">
        <v>7.2796147645169542E-13</v>
      </c>
      <c r="AO21" s="14">
        <v>0.27392851865720391</v>
      </c>
      <c r="AP21" s="14">
        <v>2.7489948293567386E-2</v>
      </c>
      <c r="AQ21" s="14">
        <v>3.2008138060416379E-2</v>
      </c>
      <c r="AR21" s="14">
        <v>4.998564224702462E-3</v>
      </c>
      <c r="AS21" s="14">
        <v>3.9947251858442795E-5</v>
      </c>
      <c r="AT21" s="14">
        <v>0</v>
      </c>
      <c r="AU21" s="14">
        <v>0</v>
      </c>
      <c r="AV21" s="14">
        <v>1.6679143268036336</v>
      </c>
      <c r="AW21" s="14">
        <v>0.92594528514338803</v>
      </c>
      <c r="AX21" s="14">
        <v>6.0303649022237919E-7</v>
      </c>
      <c r="AY21" s="14">
        <v>3.0655743686938859E-2</v>
      </c>
      <c r="AZ21" s="14">
        <f t="shared" si="4"/>
        <v>884.81977355718107</v>
      </c>
      <c r="BA21" s="14">
        <f t="shared" si="5"/>
        <v>0.50801721639988506</v>
      </c>
      <c r="BB21" s="14">
        <f t="shared" si="6"/>
        <v>4.7757505507792928</v>
      </c>
      <c r="BC21" s="14">
        <f t="shared" si="7"/>
        <v>1.2264658337340143E-6</v>
      </c>
      <c r="BD21" s="14">
        <f t="shared" si="8"/>
        <v>0</v>
      </c>
      <c r="BE21" s="14">
        <f t="shared" si="9"/>
        <v>1.3317923171024654E-10</v>
      </c>
      <c r="BF21" s="14">
        <f t="shared" si="10"/>
        <v>5.1752204967688223E-5</v>
      </c>
      <c r="BG21" s="14">
        <f t="shared" si="11"/>
        <v>0</v>
      </c>
      <c r="BH21" s="14">
        <f t="shared" si="12"/>
        <v>6.9562934126566168E-10</v>
      </c>
      <c r="BI21" s="14">
        <f t="shared" si="13"/>
        <v>261.76208652716196</v>
      </c>
      <c r="BJ21" s="14">
        <f t="shared" si="14"/>
        <v>26.268992579238901</v>
      </c>
      <c r="BK21" s="14">
        <f t="shared" si="15"/>
        <v>30.58650864691089</v>
      </c>
      <c r="BL21" s="14">
        <f t="shared" si="16"/>
        <v>4.7765548746515378</v>
      </c>
      <c r="BM21" s="14">
        <f t="shared" si="17"/>
        <v>3.8173009691545093E-2</v>
      </c>
      <c r="BN21" s="14">
        <f t="shared" si="18"/>
        <v>0</v>
      </c>
      <c r="BO21" s="14">
        <f t="shared" si="19"/>
        <v>0</v>
      </c>
      <c r="BP21" s="14">
        <f t="shared" si="20"/>
        <v>1593.8345392909823</v>
      </c>
      <c r="BQ21" s="14">
        <f t="shared" si="21"/>
        <v>884.81977355718107</v>
      </c>
      <c r="BR21" s="14">
        <f t="shared" si="22"/>
        <v>5.7625285131470273E-4</v>
      </c>
      <c r="BS21" s="14">
        <f t="shared" si="23"/>
        <v>29.294180360887943</v>
      </c>
    </row>
    <row r="22" spans="1:71" x14ac:dyDescent="0.25">
      <c r="A22" s="9">
        <v>17</v>
      </c>
      <c r="B22" s="13" t="s">
        <v>60</v>
      </c>
      <c r="C22" s="13" t="s">
        <v>339</v>
      </c>
      <c r="D22" s="13" t="s">
        <v>328</v>
      </c>
      <c r="E22" s="13" t="s">
        <v>19</v>
      </c>
      <c r="F22" s="13" t="s">
        <v>159</v>
      </c>
      <c r="G22" s="13">
        <v>1</v>
      </c>
      <c r="H22" s="13" t="s">
        <v>111</v>
      </c>
      <c r="I22" s="13">
        <v>1</v>
      </c>
      <c r="J22" s="13">
        <v>1</v>
      </c>
      <c r="K22" s="13" t="s">
        <v>149</v>
      </c>
      <c r="L22" s="13" t="s">
        <v>46</v>
      </c>
      <c r="M22" s="13" t="s">
        <v>0</v>
      </c>
      <c r="N22" s="13" t="s">
        <v>102</v>
      </c>
      <c r="O22" s="15" t="s">
        <v>102</v>
      </c>
      <c r="P22" s="15" t="s">
        <v>102</v>
      </c>
      <c r="Q22" s="19" t="s">
        <v>95</v>
      </c>
      <c r="R22" s="15" t="s">
        <v>139</v>
      </c>
      <c r="S22" s="14">
        <v>1039205.7</v>
      </c>
      <c r="T22" s="15" t="s">
        <v>132</v>
      </c>
      <c r="U22" s="32">
        <v>0</v>
      </c>
      <c r="V22" s="33" t="s">
        <v>102</v>
      </c>
      <c r="W22" s="13" t="s">
        <v>135</v>
      </c>
      <c r="X22" s="13" t="s">
        <v>136</v>
      </c>
      <c r="Y22" s="15" t="s">
        <v>140</v>
      </c>
      <c r="Z22" s="12" t="s">
        <v>133</v>
      </c>
      <c r="AA22" s="22">
        <v>1E-3</v>
      </c>
      <c r="AB22" s="77">
        <f t="shared" si="2"/>
        <v>1039.2057</v>
      </c>
      <c r="AC22" s="84">
        <f t="shared" si="3"/>
        <v>0</v>
      </c>
      <c r="AD22" s="30">
        <v>1</v>
      </c>
      <c r="AE22" s="84">
        <f t="shared" si="0"/>
        <v>0</v>
      </c>
      <c r="AF22" s="14">
        <v>0</v>
      </c>
      <c r="AG22" s="14">
        <v>0</v>
      </c>
      <c r="AH22" s="14">
        <v>0</v>
      </c>
      <c r="AI22" s="14">
        <v>0</v>
      </c>
      <c r="AJ22" s="14">
        <v>0</v>
      </c>
      <c r="AK22" s="14">
        <v>0</v>
      </c>
      <c r="AL22" s="14">
        <v>0</v>
      </c>
      <c r="AM22" s="14">
        <v>0</v>
      </c>
      <c r="AN22" s="14">
        <v>0</v>
      </c>
      <c r="AO22" s="14">
        <v>0.28899999999999998</v>
      </c>
      <c r="AP22" s="14">
        <v>0</v>
      </c>
      <c r="AQ22" s="14">
        <v>0</v>
      </c>
      <c r="AR22" s="14">
        <v>0</v>
      </c>
      <c r="AS22" s="14">
        <v>0</v>
      </c>
      <c r="AT22" s="14">
        <v>0</v>
      </c>
      <c r="AU22" s="14">
        <v>0</v>
      </c>
      <c r="AV22" s="14">
        <v>1.87</v>
      </c>
      <c r="AW22" s="14">
        <v>0</v>
      </c>
      <c r="AX22" s="14">
        <v>0</v>
      </c>
      <c r="AY22" s="14">
        <v>1.06E-3</v>
      </c>
      <c r="AZ22" s="14">
        <f t="shared" si="4"/>
        <v>0</v>
      </c>
      <c r="BA22" s="14">
        <f t="shared" si="5"/>
        <v>0</v>
      </c>
      <c r="BB22" s="14">
        <f t="shared" si="6"/>
        <v>0</v>
      </c>
      <c r="BC22" s="14">
        <f t="shared" si="7"/>
        <v>0</v>
      </c>
      <c r="BD22" s="14">
        <f t="shared" si="8"/>
        <v>0</v>
      </c>
      <c r="BE22" s="14">
        <f t="shared" si="9"/>
        <v>0</v>
      </c>
      <c r="BF22" s="14">
        <f t="shared" si="10"/>
        <v>0</v>
      </c>
      <c r="BG22" s="14">
        <f t="shared" si="11"/>
        <v>0</v>
      </c>
      <c r="BH22" s="14">
        <f t="shared" si="12"/>
        <v>0</v>
      </c>
      <c r="BI22" s="14">
        <f t="shared" si="13"/>
        <v>300.33044729999995</v>
      </c>
      <c r="BJ22" s="14">
        <f t="shared" si="14"/>
        <v>0</v>
      </c>
      <c r="BK22" s="14">
        <f t="shared" si="15"/>
        <v>0</v>
      </c>
      <c r="BL22" s="14">
        <f t="shared" si="16"/>
        <v>0</v>
      </c>
      <c r="BM22" s="14">
        <f t="shared" si="17"/>
        <v>0</v>
      </c>
      <c r="BN22" s="14">
        <f t="shared" si="18"/>
        <v>0</v>
      </c>
      <c r="BO22" s="14">
        <f t="shared" si="19"/>
        <v>0</v>
      </c>
      <c r="BP22" s="14">
        <f t="shared" si="20"/>
        <v>1943.3146590000001</v>
      </c>
      <c r="BQ22" s="14">
        <f t="shared" si="21"/>
        <v>0</v>
      </c>
      <c r="BR22" s="14">
        <f t="shared" si="22"/>
        <v>0</v>
      </c>
      <c r="BS22" s="14">
        <f t="shared" si="23"/>
        <v>1.101558042</v>
      </c>
    </row>
    <row r="23" spans="1:71" x14ac:dyDescent="0.25">
      <c r="A23" s="9">
        <v>18</v>
      </c>
      <c r="B23" s="12" t="s">
        <v>60</v>
      </c>
      <c r="C23" s="12" t="s">
        <v>339</v>
      </c>
      <c r="D23" s="12" t="s">
        <v>328</v>
      </c>
      <c r="E23" s="12" t="s">
        <v>91</v>
      </c>
      <c r="F23" s="12" t="s">
        <v>159</v>
      </c>
      <c r="G23" s="12">
        <v>1</v>
      </c>
      <c r="H23" s="12" t="s">
        <v>111</v>
      </c>
      <c r="I23" s="12">
        <v>1</v>
      </c>
      <c r="J23" s="12">
        <v>1</v>
      </c>
      <c r="K23" s="12" t="s">
        <v>264</v>
      </c>
      <c r="L23" s="12" t="s">
        <v>46</v>
      </c>
      <c r="M23" s="12" t="s">
        <v>0</v>
      </c>
      <c r="N23" s="12" t="s">
        <v>126</v>
      </c>
      <c r="O23" s="3" t="s">
        <v>34</v>
      </c>
      <c r="P23" s="3" t="s">
        <v>102</v>
      </c>
      <c r="Q23" s="19" t="s">
        <v>95</v>
      </c>
      <c r="R23" s="15" t="s">
        <v>102</v>
      </c>
      <c r="S23" s="14">
        <v>1640.5179329988316</v>
      </c>
      <c r="T23" s="3" t="s">
        <v>73</v>
      </c>
      <c r="U23" s="32">
        <v>2.5299999999999997E-3</v>
      </c>
      <c r="V23" s="33" t="s">
        <v>148</v>
      </c>
      <c r="W23" s="12" t="s">
        <v>105</v>
      </c>
      <c r="X23" s="12" t="s">
        <v>126</v>
      </c>
      <c r="Y23" s="15" t="s">
        <v>102</v>
      </c>
      <c r="Z23" s="12" t="s">
        <v>133</v>
      </c>
      <c r="AA23" s="22">
        <v>3.7854120000000002E-3</v>
      </c>
      <c r="AB23" s="77">
        <f t="shared" si="2"/>
        <v>6.2100362697889731</v>
      </c>
      <c r="AC23" s="84">
        <f t="shared" si="3"/>
        <v>0.66835525432898701</v>
      </c>
      <c r="AD23" s="30">
        <v>1.0583207642031172</v>
      </c>
      <c r="AE23" s="84">
        <f t="shared" si="0"/>
        <v>0.70733424352062224</v>
      </c>
      <c r="AF23" s="14">
        <v>0.92594528514338803</v>
      </c>
      <c r="AG23" s="14">
        <v>5.3162933328901557E-4</v>
      </c>
      <c r="AH23" s="14">
        <v>4.9977225166852011E-3</v>
      </c>
      <c r="AI23" s="14">
        <v>1.283470702253779E-9</v>
      </c>
      <c r="AJ23" s="14">
        <v>0</v>
      </c>
      <c r="AK23" s="14">
        <v>1.393692652068114E-13</v>
      </c>
      <c r="AL23" s="14">
        <v>5.4157594142541329E-8</v>
      </c>
      <c r="AM23" s="14">
        <v>0</v>
      </c>
      <c r="AN23" s="14">
        <v>7.2796147645169542E-13</v>
      </c>
      <c r="AO23" s="14">
        <v>0.27392851865720391</v>
      </c>
      <c r="AP23" s="14">
        <v>2.7489948293567386E-2</v>
      </c>
      <c r="AQ23" s="14">
        <v>3.2008138060416379E-2</v>
      </c>
      <c r="AR23" s="14">
        <v>4.998564224702462E-3</v>
      </c>
      <c r="AS23" s="14">
        <v>3.9947251858442795E-5</v>
      </c>
      <c r="AT23" s="14">
        <v>0</v>
      </c>
      <c r="AU23" s="14">
        <v>0</v>
      </c>
      <c r="AV23" s="14">
        <v>1.6679143268036336</v>
      </c>
      <c r="AW23" s="14">
        <v>0.92594528514338803</v>
      </c>
      <c r="AX23" s="14">
        <v>6.0303649022237919E-7</v>
      </c>
      <c r="AY23" s="14">
        <v>3.0655743686938859E-2</v>
      </c>
      <c r="AZ23" s="14">
        <f t="shared" si="4"/>
        <v>4.0672806914901996</v>
      </c>
      <c r="BA23" s="14">
        <f t="shared" si="5"/>
        <v>2.3352197554322857E-3</v>
      </c>
      <c r="BB23" s="14">
        <f t="shared" si="6"/>
        <v>2.1952852527773008E-2</v>
      </c>
      <c r="BC23" s="14">
        <f t="shared" si="7"/>
        <v>5.6377365802578476E-9</v>
      </c>
      <c r="BD23" s="14">
        <f t="shared" si="8"/>
        <v>0</v>
      </c>
      <c r="BE23" s="14">
        <f t="shared" si="9"/>
        <v>6.1218943544278669E-13</v>
      </c>
      <c r="BF23" s="14">
        <f t="shared" si="10"/>
        <v>2.3789109409354605E-7</v>
      </c>
      <c r="BG23" s="14">
        <f t="shared" si="11"/>
        <v>0</v>
      </c>
      <c r="BH23" s="14">
        <f t="shared" si="12"/>
        <v>3.1976226941553868E-12</v>
      </c>
      <c r="BI23" s="14">
        <f t="shared" si="13"/>
        <v>1.203250551257385</v>
      </c>
      <c r="BJ23" s="14">
        <f t="shared" si="14"/>
        <v>0.12075155810872372</v>
      </c>
      <c r="BK23" s="14">
        <f t="shared" si="15"/>
        <v>0.14059802883873859</v>
      </c>
      <c r="BL23" s="14">
        <f t="shared" si="16"/>
        <v>2.1956549790258604E-2</v>
      </c>
      <c r="BM23" s="14">
        <f t="shared" si="17"/>
        <v>1.7547115231196397E-4</v>
      </c>
      <c r="BN23" s="14">
        <f t="shared" si="18"/>
        <v>0</v>
      </c>
      <c r="BO23" s="14">
        <f t="shared" si="19"/>
        <v>0</v>
      </c>
      <c r="BP23" s="14">
        <f t="shared" si="20"/>
        <v>7.3264326146633714</v>
      </c>
      <c r="BQ23" s="14">
        <f t="shared" si="21"/>
        <v>4.0672806914901996</v>
      </c>
      <c r="BR23" s="14">
        <f t="shared" si="22"/>
        <v>2.6488807841012801E-6</v>
      </c>
      <c r="BS23" s="14">
        <f t="shared" si="23"/>
        <v>0.1346575401178815</v>
      </c>
    </row>
    <row r="24" spans="1:71" x14ac:dyDescent="0.25">
      <c r="A24" s="9">
        <v>19</v>
      </c>
      <c r="B24" s="13" t="s">
        <v>60</v>
      </c>
      <c r="C24" s="13" t="s">
        <v>339</v>
      </c>
      <c r="D24" s="13" t="s">
        <v>328</v>
      </c>
      <c r="E24" s="13" t="s">
        <v>91</v>
      </c>
      <c r="F24" s="13" t="s">
        <v>159</v>
      </c>
      <c r="G24" s="13">
        <v>1</v>
      </c>
      <c r="H24" s="13" t="s">
        <v>111</v>
      </c>
      <c r="I24" s="13">
        <v>1</v>
      </c>
      <c r="J24" s="13">
        <v>1</v>
      </c>
      <c r="K24" s="13" t="s">
        <v>149</v>
      </c>
      <c r="L24" s="13" t="s">
        <v>46</v>
      </c>
      <c r="M24" s="13" t="s">
        <v>0</v>
      </c>
      <c r="N24" s="13" t="s">
        <v>102</v>
      </c>
      <c r="O24" s="15" t="s">
        <v>102</v>
      </c>
      <c r="P24" s="15" t="s">
        <v>102</v>
      </c>
      <c r="Q24" s="19" t="s">
        <v>95</v>
      </c>
      <c r="R24" s="15" t="s">
        <v>139</v>
      </c>
      <c r="S24" s="14">
        <v>1640.5179329988316</v>
      </c>
      <c r="T24" s="15" t="s">
        <v>73</v>
      </c>
      <c r="U24" s="32">
        <v>0</v>
      </c>
      <c r="V24" s="33" t="s">
        <v>102</v>
      </c>
      <c r="W24" s="13" t="s">
        <v>135</v>
      </c>
      <c r="X24" s="13" t="s">
        <v>136</v>
      </c>
      <c r="Y24" s="15" t="s">
        <v>140</v>
      </c>
      <c r="Z24" s="12" t="s">
        <v>133</v>
      </c>
      <c r="AA24" s="22">
        <v>3.7854120000000002E-3</v>
      </c>
      <c r="AB24" s="77">
        <f t="shared" si="2"/>
        <v>6.2100362697889731</v>
      </c>
      <c r="AC24" s="84">
        <f t="shared" si="3"/>
        <v>0</v>
      </c>
      <c r="AD24" s="30">
        <v>1</v>
      </c>
      <c r="AE24" s="84">
        <f t="shared" si="0"/>
        <v>0</v>
      </c>
      <c r="AF24" s="14">
        <v>0</v>
      </c>
      <c r="AG24" s="14">
        <v>0</v>
      </c>
      <c r="AH24" s="14">
        <v>0</v>
      </c>
      <c r="AI24" s="14">
        <v>0</v>
      </c>
      <c r="AJ24" s="14">
        <v>0</v>
      </c>
      <c r="AK24" s="14">
        <v>0</v>
      </c>
      <c r="AL24" s="14">
        <v>0</v>
      </c>
      <c r="AM24" s="14">
        <v>0</v>
      </c>
      <c r="AN24" s="14">
        <v>0</v>
      </c>
      <c r="AO24" s="14">
        <v>0.28899999999999998</v>
      </c>
      <c r="AP24" s="14">
        <v>0</v>
      </c>
      <c r="AQ24" s="14">
        <v>0</v>
      </c>
      <c r="AR24" s="14">
        <v>0</v>
      </c>
      <c r="AS24" s="14">
        <v>0</v>
      </c>
      <c r="AT24" s="14">
        <v>0</v>
      </c>
      <c r="AU24" s="14">
        <v>0</v>
      </c>
      <c r="AV24" s="14">
        <v>1.87</v>
      </c>
      <c r="AW24" s="14">
        <v>0</v>
      </c>
      <c r="AX24" s="14">
        <v>0</v>
      </c>
      <c r="AY24" s="14">
        <v>1.06E-3</v>
      </c>
      <c r="AZ24" s="14">
        <f t="shared" si="4"/>
        <v>0</v>
      </c>
      <c r="BA24" s="14">
        <f t="shared" si="5"/>
        <v>0</v>
      </c>
      <c r="BB24" s="14">
        <f t="shared" si="6"/>
        <v>0</v>
      </c>
      <c r="BC24" s="14">
        <f t="shared" si="7"/>
        <v>0</v>
      </c>
      <c r="BD24" s="14">
        <f t="shared" si="8"/>
        <v>0</v>
      </c>
      <c r="BE24" s="14">
        <f t="shared" si="9"/>
        <v>0</v>
      </c>
      <c r="BF24" s="14">
        <f t="shared" si="10"/>
        <v>0</v>
      </c>
      <c r="BG24" s="14">
        <f t="shared" si="11"/>
        <v>0</v>
      </c>
      <c r="BH24" s="14">
        <f t="shared" si="12"/>
        <v>0</v>
      </c>
      <c r="BI24" s="14">
        <f t="shared" si="13"/>
        <v>1.7947004819690131</v>
      </c>
      <c r="BJ24" s="14">
        <f t="shared" si="14"/>
        <v>0</v>
      </c>
      <c r="BK24" s="14">
        <f t="shared" si="15"/>
        <v>0</v>
      </c>
      <c r="BL24" s="14">
        <f t="shared" si="16"/>
        <v>0</v>
      </c>
      <c r="BM24" s="14">
        <f t="shared" si="17"/>
        <v>0</v>
      </c>
      <c r="BN24" s="14">
        <f t="shared" si="18"/>
        <v>0</v>
      </c>
      <c r="BO24" s="14">
        <f t="shared" si="19"/>
        <v>0</v>
      </c>
      <c r="BP24" s="14">
        <f t="shared" si="20"/>
        <v>11.612767824505381</v>
      </c>
      <c r="BQ24" s="14">
        <f t="shared" si="21"/>
        <v>0</v>
      </c>
      <c r="BR24" s="14">
        <f t="shared" si="22"/>
        <v>0</v>
      </c>
      <c r="BS24" s="14">
        <f t="shared" si="23"/>
        <v>6.5826384459763115E-3</v>
      </c>
    </row>
    <row r="25" spans="1:71" x14ac:dyDescent="0.25">
      <c r="A25" s="9">
        <v>20</v>
      </c>
      <c r="B25" s="13" t="s">
        <v>60</v>
      </c>
      <c r="C25" s="13" t="s">
        <v>339</v>
      </c>
      <c r="D25" s="13" t="s">
        <v>328</v>
      </c>
      <c r="E25" s="13" t="s">
        <v>16</v>
      </c>
      <c r="F25" s="12" t="s">
        <v>159</v>
      </c>
      <c r="G25" s="12">
        <v>1</v>
      </c>
      <c r="H25" s="12" t="s">
        <v>111</v>
      </c>
      <c r="I25" s="12">
        <v>1</v>
      </c>
      <c r="J25" s="12">
        <v>1</v>
      </c>
      <c r="K25" s="13" t="s">
        <v>84</v>
      </c>
      <c r="L25" s="12" t="s">
        <v>146</v>
      </c>
      <c r="M25" s="12" t="s">
        <v>61</v>
      </c>
      <c r="N25" s="12" t="s">
        <v>125</v>
      </c>
      <c r="O25" s="3" t="s">
        <v>43</v>
      </c>
      <c r="P25" s="3" t="s">
        <v>102</v>
      </c>
      <c r="Q25" s="19" t="s">
        <v>95</v>
      </c>
      <c r="R25" s="15" t="s">
        <v>102</v>
      </c>
      <c r="S25" s="14">
        <v>17261.013366443338</v>
      </c>
      <c r="T25" s="3" t="s">
        <v>73</v>
      </c>
      <c r="U25" s="32">
        <v>3.17</v>
      </c>
      <c r="V25" s="33" t="s">
        <v>148</v>
      </c>
      <c r="W25" s="12" t="s">
        <v>105</v>
      </c>
      <c r="X25" s="12" t="s">
        <v>125</v>
      </c>
      <c r="Y25" s="15" t="s">
        <v>102</v>
      </c>
      <c r="Z25" s="12" t="s">
        <v>132</v>
      </c>
      <c r="AA25" s="22">
        <v>3.78541178</v>
      </c>
      <c r="AB25" s="77">
        <f t="shared" si="2"/>
        <v>65340.043332072069</v>
      </c>
      <c r="AC25" s="84">
        <f t="shared" si="3"/>
        <v>0.83742540686022804</v>
      </c>
      <c r="AD25" s="30">
        <v>1.0297397769516727</v>
      </c>
      <c r="AE25" s="84">
        <f t="shared" si="0"/>
        <v>0.86233025167391497</v>
      </c>
      <c r="AF25" s="14">
        <v>2.4831196714881032</v>
      </c>
      <c r="AG25" s="14">
        <v>2.4307374110006023E-4</v>
      </c>
      <c r="AH25" s="14">
        <v>3.2119879484115215E-3</v>
      </c>
      <c r="AI25" s="14">
        <v>1.2224416740556516E-9</v>
      </c>
      <c r="AJ25" s="14">
        <v>0</v>
      </c>
      <c r="AK25" s="14">
        <v>2.2037897183781643E-13</v>
      </c>
      <c r="AL25" s="14">
        <v>3.4206450180663359E-8</v>
      </c>
      <c r="AM25" s="14">
        <v>0</v>
      </c>
      <c r="AN25" s="14">
        <v>1.4003522833807862E-12</v>
      </c>
      <c r="AO25" s="14">
        <v>8.594020331063061E-4</v>
      </c>
      <c r="AP25" s="14">
        <v>3.2008089865793517E-2</v>
      </c>
      <c r="AQ25" s="14">
        <v>5.8935444216140505E-2</v>
      </c>
      <c r="AR25" s="14">
        <v>2.1814138662573986E-2</v>
      </c>
      <c r="AS25" s="14">
        <v>4.0307103572862186E-5</v>
      </c>
      <c r="AT25" s="14">
        <v>0</v>
      </c>
      <c r="AU25" s="14">
        <v>0</v>
      </c>
      <c r="AV25" s="14">
        <v>1.3443113969339571</v>
      </c>
      <c r="AW25" s="14">
        <v>2.4831196714881032</v>
      </c>
      <c r="AX25" s="14">
        <v>3.0859064446476686E-7</v>
      </c>
      <c r="AY25" s="14">
        <v>3.542477047487138E-2</v>
      </c>
      <c r="AZ25" s="14">
        <f t="shared" si="4"/>
        <v>139910.62304875808</v>
      </c>
      <c r="BA25" s="14">
        <f t="shared" si="5"/>
        <v>13.695916050522449</v>
      </c>
      <c r="BB25" s="14">
        <f t="shared" si="6"/>
        <v>180.97848454401858</v>
      </c>
      <c r="BC25" s="14">
        <f t="shared" si="7"/>
        <v>6.8878104515758326E-5</v>
      </c>
      <c r="BD25" s="14">
        <f t="shared" si="8"/>
        <v>0</v>
      </c>
      <c r="BE25" s="14">
        <f t="shared" si="9"/>
        <v>1.2417186175403117E-8</v>
      </c>
      <c r="BF25" s="14">
        <f t="shared" si="10"/>
        <v>1.927352037042506E-3</v>
      </c>
      <c r="BG25" s="14">
        <f t="shared" si="11"/>
        <v>0</v>
      </c>
      <c r="BH25" s="14">
        <f t="shared" si="12"/>
        <v>7.890242371530241E-8</v>
      </c>
      <c r="BI25" s="14">
        <f t="shared" si="13"/>
        <v>48.422746306550202</v>
      </c>
      <c r="BJ25" s="14">
        <f t="shared" si="14"/>
        <v>1803.4860933786717</v>
      </c>
      <c r="BK25" s="14">
        <f t="shared" si="15"/>
        <v>3320.6996886275724</v>
      </c>
      <c r="BL25" s="14">
        <f t="shared" si="16"/>
        <v>1229.1110116830112</v>
      </c>
      <c r="BM25" s="14">
        <f t="shared" si="17"/>
        <v>2.2710914978939991</v>
      </c>
      <c r="BN25" s="14">
        <f t="shared" si="18"/>
        <v>0</v>
      </c>
      <c r="BO25" s="14">
        <f t="shared" si="19"/>
        <v>0</v>
      </c>
      <c r="BP25" s="14">
        <f t="shared" si="20"/>
        <v>75744.817004272758</v>
      </c>
      <c r="BQ25" s="14">
        <f t="shared" si="21"/>
        <v>139910.62304875808</v>
      </c>
      <c r="BR25" s="14">
        <f t="shared" si="22"/>
        <v>1.7387446054184335E-2</v>
      </c>
      <c r="BS25" s="14">
        <f t="shared" si="23"/>
        <v>1995.9979236636038</v>
      </c>
    </row>
    <row r="26" spans="1:71" x14ac:dyDescent="0.25">
      <c r="A26" s="9">
        <v>21</v>
      </c>
      <c r="B26" s="13" t="s">
        <v>60</v>
      </c>
      <c r="C26" s="3" t="s">
        <v>17</v>
      </c>
      <c r="D26" s="3" t="s">
        <v>328</v>
      </c>
      <c r="E26" s="3" t="s">
        <v>327</v>
      </c>
      <c r="F26" s="12" t="s">
        <v>159</v>
      </c>
      <c r="G26" s="12">
        <v>1</v>
      </c>
      <c r="H26" s="12" t="s">
        <v>111</v>
      </c>
      <c r="I26" s="13">
        <f>'Step 1 - Study Scope'!$A$40</f>
        <v>12</v>
      </c>
      <c r="J26" s="13">
        <f>I26*'Step 1 - Study Scope'!$A$10</f>
        <v>300</v>
      </c>
      <c r="K26" s="12" t="s">
        <v>264</v>
      </c>
      <c r="L26" s="12" t="s">
        <v>46</v>
      </c>
      <c r="M26" s="12" t="s">
        <v>0</v>
      </c>
      <c r="N26" s="12" t="s">
        <v>126</v>
      </c>
      <c r="O26" s="3" t="s">
        <v>34</v>
      </c>
      <c r="P26" s="3" t="s">
        <v>102</v>
      </c>
      <c r="Q26" s="19" t="s">
        <v>95</v>
      </c>
      <c r="R26" s="15" t="s">
        <v>102</v>
      </c>
      <c r="S26" s="14">
        <v>22306.027471875001</v>
      </c>
      <c r="T26" s="3" t="s">
        <v>73</v>
      </c>
      <c r="U26" s="32">
        <v>3.6700000000000001E-3</v>
      </c>
      <c r="V26" s="33" t="s">
        <v>33</v>
      </c>
      <c r="W26" s="12" t="s">
        <v>105</v>
      </c>
      <c r="X26" s="12" t="s">
        <v>126</v>
      </c>
      <c r="Y26" s="15" t="s">
        <v>102</v>
      </c>
      <c r="Z26" s="12" t="s">
        <v>132</v>
      </c>
      <c r="AA26" s="22">
        <v>3.78541178</v>
      </c>
      <c r="AB26" s="77">
        <f t="shared" si="2"/>
        <v>84437.499157039245</v>
      </c>
      <c r="AC26" s="84">
        <f t="shared" si="3"/>
        <v>9.6951143317887596E-4</v>
      </c>
      <c r="AD26" s="30">
        <v>1.0303475281448851</v>
      </c>
      <c r="AE26" s="84">
        <f t="shared" si="0"/>
        <v>9.9893370868405981E-4</v>
      </c>
      <c r="AF26" s="14">
        <v>0.92594528514338803</v>
      </c>
      <c r="AG26" s="14">
        <v>5.3162933328901557E-4</v>
      </c>
      <c r="AH26" s="14">
        <v>4.9977225166852011E-3</v>
      </c>
      <c r="AI26" s="14">
        <v>1.283470702253779E-9</v>
      </c>
      <c r="AJ26" s="14">
        <v>0</v>
      </c>
      <c r="AK26" s="14">
        <v>1.393692652068114E-13</v>
      </c>
      <c r="AL26" s="14">
        <v>5.4157594142541329E-8</v>
      </c>
      <c r="AM26" s="14">
        <v>0</v>
      </c>
      <c r="AN26" s="14">
        <v>7.2796147645169542E-13</v>
      </c>
      <c r="AO26" s="14">
        <v>0.27392851865720391</v>
      </c>
      <c r="AP26" s="14">
        <v>2.7489948293567386E-2</v>
      </c>
      <c r="AQ26" s="14">
        <v>3.2008138060416379E-2</v>
      </c>
      <c r="AR26" s="14">
        <v>4.998564224702462E-3</v>
      </c>
      <c r="AS26" s="14">
        <v>3.9947251858442795E-5</v>
      </c>
      <c r="AT26" s="14">
        <v>0</v>
      </c>
      <c r="AU26" s="14">
        <v>0</v>
      </c>
      <c r="AV26" s="14">
        <v>1.6679143268036336</v>
      </c>
      <c r="AW26" s="14">
        <v>0.92594528514338803</v>
      </c>
      <c r="AX26" s="14">
        <v>6.0303649022237919E-7</v>
      </c>
      <c r="AY26" s="14">
        <v>3.0655743686938859E-2</v>
      </c>
      <c r="AZ26" s="14">
        <f t="shared" si="4"/>
        <v>23430.341032756125</v>
      </c>
      <c r="BA26" s="14">
        <f t="shared" si="5"/>
        <v>13.45247584477897</v>
      </c>
      <c r="BB26" s="14">
        <f t="shared" si="6"/>
        <v>126.46356629472454</v>
      </c>
      <c r="BC26" s="14">
        <f t="shared" si="7"/>
        <v>3.2477249727234356E-5</v>
      </c>
      <c r="BD26" s="14">
        <f t="shared" si="8"/>
        <v>0</v>
      </c>
      <c r="BE26" s="14">
        <f t="shared" si="9"/>
        <v>3.5266332316542297E-9</v>
      </c>
      <c r="BF26" s="14">
        <f t="shared" si="10"/>
        <v>1.3704167196842926E-3</v>
      </c>
      <c r="BG26" s="14">
        <f t="shared" si="11"/>
        <v>0</v>
      </c>
      <c r="BH26" s="14">
        <f t="shared" si="12"/>
        <v>1.842051136890946E-8</v>
      </c>
      <c r="BI26" s="14">
        <f t="shared" si="13"/>
        <v>6931.552775002343</v>
      </c>
      <c r="BJ26" s="14">
        <f t="shared" si="14"/>
        <v>695.61222874132739</v>
      </c>
      <c r="BK26" s="14">
        <f t="shared" si="15"/>
        <v>809.94158360335621</v>
      </c>
      <c r="BL26" s="14">
        <f t="shared" si="16"/>
        <v>126.48486507577657</v>
      </c>
      <c r="BM26" s="14">
        <f t="shared" si="17"/>
        <v>1.010834818625135</v>
      </c>
      <c r="BN26" s="14">
        <f t="shared" si="18"/>
        <v>0</v>
      </c>
      <c r="BO26" s="14">
        <f t="shared" si="19"/>
        <v>0</v>
      </c>
      <c r="BP26" s="14">
        <f t="shared" si="20"/>
        <v>42205.303183089542</v>
      </c>
      <c r="BQ26" s="14">
        <f t="shared" si="21"/>
        <v>23430.341032756125</v>
      </c>
      <c r="BR26" s="14">
        <f t="shared" si="22"/>
        <v>1.5259379628374734E-2</v>
      </c>
      <c r="BS26" s="14">
        <f t="shared" si="23"/>
        <v>775.72027280910993</v>
      </c>
    </row>
    <row r="27" spans="1:71" x14ac:dyDescent="0.25">
      <c r="A27" s="9">
        <v>22</v>
      </c>
      <c r="B27" s="13" t="s">
        <v>60</v>
      </c>
      <c r="C27" s="15" t="s">
        <v>17</v>
      </c>
      <c r="D27" s="15" t="s">
        <v>328</v>
      </c>
      <c r="E27" s="3" t="s">
        <v>327</v>
      </c>
      <c r="F27" s="13" t="s">
        <v>159</v>
      </c>
      <c r="G27" s="13">
        <v>1</v>
      </c>
      <c r="H27" s="13" t="s">
        <v>111</v>
      </c>
      <c r="I27" s="13">
        <f>'Step 1 - Study Scope'!$A$40</f>
        <v>12</v>
      </c>
      <c r="J27" s="13">
        <f>I27*'Step 1 - Study Scope'!$A$10</f>
        <v>300</v>
      </c>
      <c r="K27" s="13" t="s">
        <v>149</v>
      </c>
      <c r="L27" s="13" t="s">
        <v>46</v>
      </c>
      <c r="M27" s="13" t="s">
        <v>0</v>
      </c>
      <c r="N27" s="13" t="s">
        <v>102</v>
      </c>
      <c r="O27" s="15" t="s">
        <v>102</v>
      </c>
      <c r="P27" s="15" t="s">
        <v>102</v>
      </c>
      <c r="Q27" s="19" t="s">
        <v>95</v>
      </c>
      <c r="R27" s="15" t="s">
        <v>139</v>
      </c>
      <c r="S27" s="14">
        <v>22306.027471875001</v>
      </c>
      <c r="T27" s="3" t="s">
        <v>73</v>
      </c>
      <c r="U27" s="32">
        <v>0</v>
      </c>
      <c r="V27" s="33" t="s">
        <v>102</v>
      </c>
      <c r="W27" s="13" t="s">
        <v>135</v>
      </c>
      <c r="X27" s="13" t="s">
        <v>136</v>
      </c>
      <c r="Y27" s="15" t="s">
        <v>140</v>
      </c>
      <c r="Z27" s="12" t="s">
        <v>132</v>
      </c>
      <c r="AA27" s="22">
        <v>3.78541178</v>
      </c>
      <c r="AB27" s="77">
        <f t="shared" si="2"/>
        <v>84437.499157039245</v>
      </c>
      <c r="AC27" s="84">
        <f t="shared" si="3"/>
        <v>0</v>
      </c>
      <c r="AD27" s="30">
        <v>1</v>
      </c>
      <c r="AE27" s="84">
        <f t="shared" si="0"/>
        <v>0</v>
      </c>
      <c r="AF27" s="14">
        <v>0</v>
      </c>
      <c r="AG27" s="14">
        <v>0</v>
      </c>
      <c r="AH27" s="14">
        <v>0</v>
      </c>
      <c r="AI27" s="14">
        <v>0</v>
      </c>
      <c r="AJ27" s="14">
        <v>0</v>
      </c>
      <c r="AK27" s="14">
        <v>0</v>
      </c>
      <c r="AL27" s="14">
        <v>0</v>
      </c>
      <c r="AM27" s="14">
        <v>0</v>
      </c>
      <c r="AN27" s="14">
        <v>0</v>
      </c>
      <c r="AO27" s="14">
        <v>0.28899999999999998</v>
      </c>
      <c r="AP27" s="14">
        <v>0</v>
      </c>
      <c r="AQ27" s="14">
        <v>0</v>
      </c>
      <c r="AR27" s="14">
        <v>0</v>
      </c>
      <c r="AS27" s="14">
        <v>0</v>
      </c>
      <c r="AT27" s="14">
        <v>0</v>
      </c>
      <c r="AU27" s="14">
        <v>0</v>
      </c>
      <c r="AV27" s="14">
        <v>1.87</v>
      </c>
      <c r="AW27" s="14">
        <v>0</v>
      </c>
      <c r="AX27" s="14">
        <v>0</v>
      </c>
      <c r="AY27" s="14">
        <v>1.06E-3</v>
      </c>
      <c r="AZ27" s="14">
        <f t="shared" si="4"/>
        <v>0</v>
      </c>
      <c r="BA27" s="14">
        <f t="shared" si="5"/>
        <v>0</v>
      </c>
      <c r="BB27" s="14">
        <f t="shared" si="6"/>
        <v>0</v>
      </c>
      <c r="BC27" s="14">
        <f t="shared" si="7"/>
        <v>0</v>
      </c>
      <c r="BD27" s="14">
        <f t="shared" si="8"/>
        <v>0</v>
      </c>
      <c r="BE27" s="14">
        <f t="shared" si="9"/>
        <v>0</v>
      </c>
      <c r="BF27" s="14">
        <f t="shared" si="10"/>
        <v>0</v>
      </c>
      <c r="BG27" s="14">
        <f t="shared" si="11"/>
        <v>0</v>
      </c>
      <c r="BH27" s="14">
        <f t="shared" si="12"/>
        <v>0</v>
      </c>
      <c r="BI27" s="14">
        <f t="shared" si="13"/>
        <v>7320731.1769153019</v>
      </c>
      <c r="BJ27" s="14">
        <f t="shared" si="14"/>
        <v>0</v>
      </c>
      <c r="BK27" s="14">
        <f t="shared" si="15"/>
        <v>0</v>
      </c>
      <c r="BL27" s="14">
        <f t="shared" si="16"/>
        <v>0</v>
      </c>
      <c r="BM27" s="14">
        <f t="shared" si="17"/>
        <v>0</v>
      </c>
      <c r="BN27" s="14">
        <f t="shared" si="18"/>
        <v>0</v>
      </c>
      <c r="BO27" s="14">
        <f t="shared" si="19"/>
        <v>0</v>
      </c>
      <c r="BP27" s="14">
        <f t="shared" si="20"/>
        <v>47369437.027099021</v>
      </c>
      <c r="BQ27" s="14">
        <f t="shared" si="21"/>
        <v>0</v>
      </c>
      <c r="BR27" s="14">
        <f t="shared" si="22"/>
        <v>0</v>
      </c>
      <c r="BS27" s="14">
        <f t="shared" si="23"/>
        <v>26851.124731938478</v>
      </c>
    </row>
    <row r="28" spans="1:71" x14ac:dyDescent="0.25">
      <c r="A28" s="9">
        <v>23</v>
      </c>
      <c r="B28" s="13" t="s">
        <v>60</v>
      </c>
      <c r="C28" s="3" t="s">
        <v>17</v>
      </c>
      <c r="D28" s="3" t="s">
        <v>328</v>
      </c>
      <c r="E28" s="3" t="s">
        <v>327</v>
      </c>
      <c r="F28" s="12" t="s">
        <v>159</v>
      </c>
      <c r="G28" s="12">
        <v>1</v>
      </c>
      <c r="H28" s="12" t="s">
        <v>111</v>
      </c>
      <c r="I28" s="13">
        <f>'Step 1 - Study Scope'!$A$40</f>
        <v>12</v>
      </c>
      <c r="J28" s="13">
        <f>I28*'Step 1 - Study Scope'!$A$10</f>
        <v>300</v>
      </c>
      <c r="K28" s="13" t="s">
        <v>341</v>
      </c>
      <c r="L28" s="12" t="s">
        <v>144</v>
      </c>
      <c r="M28" s="12" t="s">
        <v>0</v>
      </c>
      <c r="N28" s="12" t="s">
        <v>122</v>
      </c>
      <c r="O28" s="3" t="s">
        <v>37</v>
      </c>
      <c r="P28" s="3" t="s">
        <v>102</v>
      </c>
      <c r="Q28" s="19" t="s">
        <v>95</v>
      </c>
      <c r="R28" s="15" t="s">
        <v>102</v>
      </c>
      <c r="S28" s="14">
        <v>28145.833333333332</v>
      </c>
      <c r="T28" s="3" t="s">
        <v>73</v>
      </c>
      <c r="U28" s="32">
        <v>8.513272727272728</v>
      </c>
      <c r="V28" s="33" t="s">
        <v>33</v>
      </c>
      <c r="W28" s="12" t="s">
        <v>105</v>
      </c>
      <c r="X28" s="12" t="s">
        <v>122</v>
      </c>
      <c r="Y28" s="15" t="s">
        <v>102</v>
      </c>
      <c r="Z28" s="12" t="s">
        <v>132</v>
      </c>
      <c r="AA28" s="22">
        <v>3.78541178</v>
      </c>
      <c r="AB28" s="77">
        <f t="shared" si="2"/>
        <v>106543.56905791667</v>
      </c>
      <c r="AC28" s="84">
        <f t="shared" si="3"/>
        <v>2.2489687310247466</v>
      </c>
      <c r="AD28" s="30">
        <v>0.98865570051049334</v>
      </c>
      <c r="AE28" s="84">
        <f t="shared" si="0"/>
        <v>2.2234557561974659</v>
      </c>
      <c r="AF28" s="14">
        <v>0.32744738262851447</v>
      </c>
      <c r="AG28" s="14">
        <v>1.266188983169904E-4</v>
      </c>
      <c r="AH28" s="14">
        <v>1.7762826903446418E-3</v>
      </c>
      <c r="AI28" s="14">
        <v>4.7274093996349498E-10</v>
      </c>
      <c r="AJ28" s="14">
        <v>0</v>
      </c>
      <c r="AK28" s="14">
        <v>4.5856346080243232E-13</v>
      </c>
      <c r="AL28" s="14">
        <v>1.1700290049567214E-8</v>
      </c>
      <c r="AM28" s="14">
        <v>0</v>
      </c>
      <c r="AN28" s="14">
        <v>4.2806126684050184E-12</v>
      </c>
      <c r="AO28" s="14">
        <v>2.5591988942952155E-3</v>
      </c>
      <c r="AP28" s="14">
        <v>4.8522499307732871E-2</v>
      </c>
      <c r="AQ28" s="14">
        <v>0.12464496598706729</v>
      </c>
      <c r="AR28" s="14">
        <v>1.0722072440715954E-2</v>
      </c>
      <c r="AS28" s="14">
        <v>5.4223922125938554E-5</v>
      </c>
      <c r="AT28" s="14">
        <v>0</v>
      </c>
      <c r="AU28" s="14">
        <v>0</v>
      </c>
      <c r="AV28" s="14">
        <v>2.0398868416881255</v>
      </c>
      <c r="AW28" s="14">
        <v>0.32744738262851447</v>
      </c>
      <c r="AX28" s="14">
        <v>1.4234494774981428E-7</v>
      </c>
      <c r="AY28" s="14">
        <v>7.4921015690082804E-2</v>
      </c>
      <c r="AZ28" s="14">
        <f t="shared" si="4"/>
        <v>23271185.658651456</v>
      </c>
      <c r="BA28" s="14">
        <f t="shared" si="5"/>
        <v>8998.611828794028</v>
      </c>
      <c r="BB28" s="14">
        <f t="shared" si="6"/>
        <v>126237.69943568166</v>
      </c>
      <c r="BC28" s="14">
        <f t="shared" si="7"/>
        <v>3.3596976998337122E-2</v>
      </c>
      <c r="BD28" s="14">
        <f t="shared" si="8"/>
        <v>0</v>
      </c>
      <c r="BE28" s="14">
        <f t="shared" si="9"/>
        <v>3.2589405195257388E-5</v>
      </c>
      <c r="BF28" s="14">
        <f t="shared" si="10"/>
        <v>0.83152175417584329</v>
      </c>
      <c r="BG28" s="14">
        <f t="shared" si="11"/>
        <v>0</v>
      </c>
      <c r="BH28" s="14">
        <f t="shared" si="12"/>
        <v>3.0421660829776942E-4</v>
      </c>
      <c r="BI28" s="14">
        <f t="shared" si="13"/>
        <v>181878.35898546386</v>
      </c>
      <c r="BJ28" s="14">
        <f t="shared" si="14"/>
        <v>3448419.9597132732</v>
      </c>
      <c r="BK28" s="14">
        <f t="shared" si="15"/>
        <v>8858327.4711713903</v>
      </c>
      <c r="BL28" s="14">
        <f t="shared" si="16"/>
        <v>762001.32189324487</v>
      </c>
      <c r="BM28" s="14">
        <f t="shared" si="17"/>
        <v>3853.6113765933978</v>
      </c>
      <c r="BN28" s="14">
        <f t="shared" si="18"/>
        <v>0</v>
      </c>
      <c r="BO28" s="14">
        <f t="shared" si="19"/>
        <v>0</v>
      </c>
      <c r="BP28" s="14">
        <f t="shared" si="20"/>
        <v>144971644.09898305</v>
      </c>
      <c r="BQ28" s="14">
        <f t="shared" si="21"/>
        <v>23271185.658651456</v>
      </c>
      <c r="BR28" s="14">
        <f t="shared" si="22"/>
        <v>10.116238157307263</v>
      </c>
      <c r="BS28" s="14">
        <f t="shared" si="23"/>
        <v>5324522.2235800819</v>
      </c>
    </row>
    <row r="29" spans="1:71" x14ac:dyDescent="0.25">
      <c r="A29" s="9">
        <v>24</v>
      </c>
      <c r="B29" s="13" t="s">
        <v>60</v>
      </c>
      <c r="C29" s="3" t="s">
        <v>339</v>
      </c>
      <c r="D29" s="3" t="s">
        <v>328</v>
      </c>
      <c r="E29" s="3" t="s">
        <v>16</v>
      </c>
      <c r="F29" s="12" t="s">
        <v>159</v>
      </c>
      <c r="G29" s="12">
        <v>1</v>
      </c>
      <c r="H29" s="12" t="s">
        <v>111</v>
      </c>
      <c r="I29" s="12">
        <v>1</v>
      </c>
      <c r="J29" s="12">
        <v>1</v>
      </c>
      <c r="K29" s="13" t="s">
        <v>99</v>
      </c>
      <c r="L29" s="12" t="s">
        <v>146</v>
      </c>
      <c r="M29" s="12" t="s">
        <v>0</v>
      </c>
      <c r="N29" s="12" t="s">
        <v>147</v>
      </c>
      <c r="O29" s="3" t="s">
        <v>42</v>
      </c>
      <c r="P29" s="3" t="s">
        <v>102</v>
      </c>
      <c r="Q29" s="19" t="s">
        <v>95</v>
      </c>
      <c r="R29" s="15" t="s">
        <v>102</v>
      </c>
      <c r="S29" s="14">
        <v>65340.043984378128</v>
      </c>
      <c r="T29" s="3" t="s">
        <v>73</v>
      </c>
      <c r="U29" s="32">
        <v>1</v>
      </c>
      <c r="V29" s="33" t="s">
        <v>148</v>
      </c>
      <c r="W29" s="12" t="s">
        <v>105</v>
      </c>
      <c r="X29" s="12" t="s">
        <v>147</v>
      </c>
      <c r="Y29" s="15" t="s">
        <v>102</v>
      </c>
      <c r="Z29" s="12" t="s">
        <v>132</v>
      </c>
      <c r="AA29" s="22">
        <v>3.78541178</v>
      </c>
      <c r="AB29" s="77">
        <f t="shared" si="2"/>
        <v>247338.97220418311</v>
      </c>
      <c r="AC29" s="84">
        <f t="shared" si="3"/>
        <v>0.26417205263729593</v>
      </c>
      <c r="AD29" s="30">
        <v>1.0064043915827998</v>
      </c>
      <c r="AE29" s="84">
        <f t="shared" si="0"/>
        <v>0.26586391390761716</v>
      </c>
      <c r="AF29" s="14">
        <v>0.11479865021121839</v>
      </c>
      <c r="AG29" s="14">
        <v>2.5348070307461732E-5</v>
      </c>
      <c r="AH29" s="14">
        <v>3.3275411290544486E-4</v>
      </c>
      <c r="AI29" s="14">
        <v>8.805397392636388E-11</v>
      </c>
      <c r="AJ29" s="14">
        <v>0</v>
      </c>
      <c r="AK29" s="14">
        <v>6.9574440095367953E-14</v>
      </c>
      <c r="AL29" s="14">
        <v>2.6835806669555434E-9</v>
      </c>
      <c r="AM29" s="14">
        <v>0</v>
      </c>
      <c r="AN29" s="14">
        <v>5.6506610654370133E-13</v>
      </c>
      <c r="AO29" s="14">
        <v>3.8589551352276482E-4</v>
      </c>
      <c r="AP29" s="14">
        <v>7.5894734064063836E-3</v>
      </c>
      <c r="AQ29" s="14">
        <v>2.0541108635753171E-2</v>
      </c>
      <c r="AR29" s="14">
        <v>2.5756275918882915E-3</v>
      </c>
      <c r="AS29" s="14">
        <v>9.3603074984541154E-6</v>
      </c>
      <c r="AT29" s="14">
        <v>0</v>
      </c>
      <c r="AU29" s="14">
        <v>0</v>
      </c>
      <c r="AV29" s="14">
        <v>0.31949525291752801</v>
      </c>
      <c r="AW29" s="14">
        <v>0.11479865021121839</v>
      </c>
      <c r="AX29" s="14">
        <v>2.933933712078625E-8</v>
      </c>
      <c r="AY29" s="14">
        <v>1.2342640608183138E-2</v>
      </c>
      <c r="AZ29" s="14">
        <f t="shared" si="4"/>
        <v>7548.9878678527693</v>
      </c>
      <c r="BA29" s="14">
        <f t="shared" si="5"/>
        <v>1.6668512641258235</v>
      </c>
      <c r="BB29" s="14">
        <f t="shared" si="6"/>
        <v>21.881413733345791</v>
      </c>
      <c r="BC29" s="14">
        <f t="shared" si="7"/>
        <v>5.7902978794901118E-6</v>
      </c>
      <c r="BD29" s="14">
        <f t="shared" si="8"/>
        <v>0</v>
      </c>
      <c r="BE29" s="14">
        <f t="shared" si="9"/>
        <v>4.5751113207884785E-9</v>
      </c>
      <c r="BF29" s="14">
        <f t="shared" si="10"/>
        <v>1.764682586422253E-4</v>
      </c>
      <c r="BG29" s="14">
        <f t="shared" si="11"/>
        <v>0</v>
      </c>
      <c r="BH29" s="14">
        <f t="shared" si="12"/>
        <v>3.715790364246242E-8</v>
      </c>
      <c r="BI29" s="14">
        <f t="shared" si="13"/>
        <v>25.375912909100467</v>
      </c>
      <c r="BJ29" s="14">
        <f t="shared" si="14"/>
        <v>499.07244173115049</v>
      </c>
      <c r="BK29" s="14">
        <f t="shared" si="15"/>
        <v>1350.752640368529</v>
      </c>
      <c r="BL29" s="14">
        <f t="shared" si="16"/>
        <v>169.36942557684796</v>
      </c>
      <c r="BM29" s="14">
        <f t="shared" si="17"/>
        <v>0.61551984814448868</v>
      </c>
      <c r="BN29" s="14">
        <f t="shared" si="18"/>
        <v>0</v>
      </c>
      <c r="BO29" s="14">
        <f t="shared" si="19"/>
        <v>0</v>
      </c>
      <c r="BP29" s="14">
        <f t="shared" si="20"/>
        <v>21009.530893206251</v>
      </c>
      <c r="BQ29" s="14">
        <f t="shared" si="21"/>
        <v>7548.9878678527693</v>
      </c>
      <c r="BR29" s="14">
        <f t="shared" si="22"/>
        <v>1.9293110116552052E-3</v>
      </c>
      <c r="BS29" s="14">
        <f t="shared" si="23"/>
        <v>811.6336214494637</v>
      </c>
    </row>
    <row r="30" spans="1:71" x14ac:dyDescent="0.25">
      <c r="A30" s="9">
        <v>25</v>
      </c>
      <c r="B30" s="13" t="s">
        <v>60</v>
      </c>
      <c r="C30" s="13" t="s">
        <v>340</v>
      </c>
      <c r="D30" s="13" t="s">
        <v>328</v>
      </c>
      <c r="E30" s="13" t="s">
        <v>342</v>
      </c>
      <c r="F30" s="13" t="s">
        <v>159</v>
      </c>
      <c r="G30" s="13">
        <v>1</v>
      </c>
      <c r="H30" s="13" t="s">
        <v>111</v>
      </c>
      <c r="I30" s="13">
        <v>1</v>
      </c>
      <c r="J30" s="13">
        <v>1</v>
      </c>
      <c r="K30" s="13" t="s">
        <v>343</v>
      </c>
      <c r="L30" s="13" t="s">
        <v>144</v>
      </c>
      <c r="M30" s="13" t="s">
        <v>61</v>
      </c>
      <c r="N30" s="13" t="s">
        <v>125</v>
      </c>
      <c r="O30" s="15" t="s">
        <v>43</v>
      </c>
      <c r="P30" s="15" t="s">
        <v>102</v>
      </c>
      <c r="Q30" s="19" t="s">
        <v>95</v>
      </c>
      <c r="R30" s="15" t="s">
        <v>102</v>
      </c>
      <c r="S30" s="74">
        <v>1718850</v>
      </c>
      <c r="T30" s="13" t="s">
        <v>4</v>
      </c>
      <c r="U30" s="33">
        <v>5.3999999999999999E-2</v>
      </c>
      <c r="V30" s="33" t="s">
        <v>33</v>
      </c>
      <c r="W30" s="13" t="s">
        <v>101</v>
      </c>
      <c r="X30" s="13" t="s">
        <v>125</v>
      </c>
      <c r="Y30" s="15" t="s">
        <v>102</v>
      </c>
      <c r="Z30" s="13" t="s">
        <v>4</v>
      </c>
      <c r="AA30" s="75">
        <v>1</v>
      </c>
      <c r="AB30" s="77">
        <f t="shared" si="2"/>
        <v>1718850</v>
      </c>
      <c r="AC30" s="84">
        <f t="shared" si="3"/>
        <v>5.3999999999999999E-2</v>
      </c>
      <c r="AD30" s="30">
        <v>1.0034619188921861</v>
      </c>
      <c r="AE30" s="84">
        <f t="shared" si="0"/>
        <v>5.4186943620178049E-2</v>
      </c>
      <c r="AF30" s="14">
        <v>2.4831196714881032</v>
      </c>
      <c r="AG30" s="14">
        <v>2.4307374110006023E-4</v>
      </c>
      <c r="AH30" s="14">
        <v>3.2119879484115215E-3</v>
      </c>
      <c r="AI30" s="14">
        <v>1.2224416740556516E-9</v>
      </c>
      <c r="AJ30" s="14">
        <v>0</v>
      </c>
      <c r="AK30" s="14">
        <v>2.2037897183781643E-13</v>
      </c>
      <c r="AL30" s="14">
        <v>3.4206450180663359E-8</v>
      </c>
      <c r="AM30" s="14">
        <v>0</v>
      </c>
      <c r="AN30" s="14">
        <v>1.4003522833807862E-12</v>
      </c>
      <c r="AO30" s="14">
        <v>8.594020331063061E-4</v>
      </c>
      <c r="AP30" s="14">
        <v>3.2008089865793517E-2</v>
      </c>
      <c r="AQ30" s="14">
        <v>5.8935444216140505E-2</v>
      </c>
      <c r="AR30" s="14">
        <v>2.1814138662573986E-2</v>
      </c>
      <c r="AS30" s="14">
        <v>4.0307103572862186E-5</v>
      </c>
      <c r="AT30" s="14">
        <v>0</v>
      </c>
      <c r="AU30" s="14">
        <v>0</v>
      </c>
      <c r="AV30" s="14">
        <v>1.3443113969339571</v>
      </c>
      <c r="AW30" s="14">
        <v>2.4831196714881032</v>
      </c>
      <c r="AX30" s="14">
        <v>3.0859064446476686E-7</v>
      </c>
      <c r="AY30" s="14">
        <v>3.542477047487138E-2</v>
      </c>
      <c r="AZ30" s="14">
        <f t="shared" si="4"/>
        <v>4268110.2473373264</v>
      </c>
      <c r="BA30" s="14">
        <f t="shared" si="5"/>
        <v>417.80729988983853</v>
      </c>
      <c r="BB30" s="14">
        <f t="shared" si="6"/>
        <v>5520.9254851271435</v>
      </c>
      <c r="BC30" s="14">
        <f t="shared" si="7"/>
        <v>2.1011938714505566E-3</v>
      </c>
      <c r="BD30" s="14">
        <f t="shared" si="8"/>
        <v>0</v>
      </c>
      <c r="BE30" s="14">
        <f t="shared" si="9"/>
        <v>3.7879839574343079E-7</v>
      </c>
      <c r="BF30" s="14">
        <f t="shared" si="10"/>
        <v>5.8795756893033214E-2</v>
      </c>
      <c r="BG30" s="14">
        <f t="shared" si="11"/>
        <v>0</v>
      </c>
      <c r="BH30" s="14">
        <f t="shared" si="12"/>
        <v>2.4069955222890644E-6</v>
      </c>
      <c r="BI30" s="14">
        <f t="shared" si="13"/>
        <v>1477.1831846047742</v>
      </c>
      <c r="BJ30" s="14">
        <f t="shared" si="14"/>
        <v>55017.105265819184</v>
      </c>
      <c r="BK30" s="14">
        <f t="shared" si="15"/>
        <v>101301.18829091311</v>
      </c>
      <c r="BL30" s="14">
        <f t="shared" si="16"/>
        <v>37495.232240165293</v>
      </c>
      <c r="BM30" s="14">
        <f t="shared" si="17"/>
        <v>69.281864976214166</v>
      </c>
      <c r="BN30" s="14">
        <f t="shared" si="18"/>
        <v>0</v>
      </c>
      <c r="BO30" s="14">
        <f t="shared" si="19"/>
        <v>0</v>
      </c>
      <c r="BP30" s="14">
        <f t="shared" si="20"/>
        <v>2310669.6446199319</v>
      </c>
      <c r="BQ30" s="14">
        <f t="shared" si="21"/>
        <v>4268110.2473373264</v>
      </c>
      <c r="BR30" s="14">
        <f t="shared" si="22"/>
        <v>0.53042102923826451</v>
      </c>
      <c r="BS30" s="14">
        <f t="shared" si="23"/>
        <v>60889.866730732669</v>
      </c>
    </row>
    <row r="31" spans="1:71" x14ac:dyDescent="0.25">
      <c r="A31" s="9">
        <v>26</v>
      </c>
      <c r="B31" s="12" t="s">
        <v>60</v>
      </c>
      <c r="C31" s="12" t="s">
        <v>339</v>
      </c>
      <c r="D31" s="12" t="s">
        <v>328</v>
      </c>
      <c r="E31" s="12" t="s">
        <v>19</v>
      </c>
      <c r="F31" s="12" t="s">
        <v>159</v>
      </c>
      <c r="G31" s="12">
        <v>1</v>
      </c>
      <c r="H31" s="12" t="s">
        <v>111</v>
      </c>
      <c r="I31" s="12">
        <v>1</v>
      </c>
      <c r="J31" s="12">
        <v>1</v>
      </c>
      <c r="K31" s="12" t="s">
        <v>355</v>
      </c>
      <c r="L31" s="4" t="s">
        <v>144</v>
      </c>
      <c r="M31" s="4" t="s">
        <v>0</v>
      </c>
      <c r="N31" s="13" t="s">
        <v>357</v>
      </c>
      <c r="O31" s="3">
        <v>22121</v>
      </c>
      <c r="P31" s="12" t="s">
        <v>102</v>
      </c>
      <c r="Q31" s="12" t="s">
        <v>95</v>
      </c>
      <c r="R31" s="16" t="s">
        <v>102</v>
      </c>
      <c r="S31" s="14">
        <v>11127.226499999999</v>
      </c>
      <c r="T31" s="13" t="s">
        <v>133</v>
      </c>
      <c r="U31" s="32">
        <v>0.13702090687937571</v>
      </c>
      <c r="V31" s="33" t="s">
        <v>198</v>
      </c>
      <c r="W31" s="4" t="s">
        <v>103</v>
      </c>
      <c r="X31" s="17" t="s">
        <v>356</v>
      </c>
      <c r="Y31" s="16" t="s">
        <v>102</v>
      </c>
      <c r="Z31" s="12" t="s">
        <v>133</v>
      </c>
      <c r="AA31" s="22">
        <v>1</v>
      </c>
      <c r="AB31" s="77">
        <f t="shared" si="2"/>
        <v>11127.226499999999</v>
      </c>
      <c r="AC31" s="84">
        <f t="shared" si="3"/>
        <v>0.13702090687937571</v>
      </c>
      <c r="AD31" s="30">
        <v>1</v>
      </c>
      <c r="AE31" s="84">
        <f t="shared" si="0"/>
        <v>0.13702090687937571</v>
      </c>
      <c r="AF31" s="14">
        <v>2.26330500436341</v>
      </c>
      <c r="AG31" s="14">
        <v>1.5542471571414399E-4</v>
      </c>
      <c r="AH31" s="14">
        <v>3.0316011812800301E-3</v>
      </c>
      <c r="AI31" s="14">
        <v>1.46534858116446E-10</v>
      </c>
      <c r="AJ31" s="14">
        <v>0</v>
      </c>
      <c r="AK31" s="14">
        <v>1.59100856398433E-14</v>
      </c>
      <c r="AL31" s="14">
        <v>6.0009510184674188E-9</v>
      </c>
      <c r="AM31" s="14">
        <v>0</v>
      </c>
      <c r="AN31" s="14">
        <v>1.1030567182316401E-13</v>
      </c>
      <c r="AO31" s="14">
        <v>8.1931918261043889E-5</v>
      </c>
      <c r="AP31" s="14">
        <v>0.10945281793954098</v>
      </c>
      <c r="AQ31" s="14">
        <v>4.6662894921270298E-3</v>
      </c>
      <c r="AR31" s="14">
        <v>9.1595746594679201E-4</v>
      </c>
      <c r="AS31" s="14">
        <v>4.1292938622770496E-6</v>
      </c>
      <c r="AT31" s="14">
        <v>0</v>
      </c>
      <c r="AU31" s="14">
        <v>0</v>
      </c>
      <c r="AV31" s="14">
        <v>4.5829089288897968</v>
      </c>
      <c r="AW31" s="14">
        <v>2.26330500436341</v>
      </c>
      <c r="AX31" s="14">
        <v>1.4714911788186648E-7</v>
      </c>
      <c r="AY31" s="14">
        <v>2.8059862796775002E-3</v>
      </c>
      <c r="AZ31" s="14">
        <f t="shared" si="4"/>
        <v>25184.307422135149</v>
      </c>
      <c r="BA31" s="14">
        <f t="shared" si="5"/>
        <v>1.7294460154493894</v>
      </c>
      <c r="BB31" s="14">
        <f t="shared" si="6"/>
        <v>33.733313001770455</v>
      </c>
      <c r="BC31" s="14">
        <f t="shared" si="7"/>
        <v>1.6305265564070579E-6</v>
      </c>
      <c r="BD31" s="14">
        <f t="shared" si="8"/>
        <v>0</v>
      </c>
      <c r="BE31" s="14">
        <f t="shared" si="9"/>
        <v>1.7703512654893381E-10</v>
      </c>
      <c r="BF31" s="14">
        <f t="shared" si="10"/>
        <v>6.6773941197892646E-5</v>
      </c>
      <c r="BG31" s="14">
        <f t="shared" si="11"/>
        <v>0</v>
      </c>
      <c r="BH31" s="14">
        <f t="shared" si="12"/>
        <v>1.2273961946110138E-9</v>
      </c>
      <c r="BI31" s="14">
        <f t="shared" si="13"/>
        <v>0.91167501207012136</v>
      </c>
      <c r="BJ31" s="14">
        <f t="shared" si="14"/>
        <v>1217.9062962765356</v>
      </c>
      <c r="BK31" s="14">
        <f t="shared" si="15"/>
        <v>51.92286009346742</v>
      </c>
      <c r="BL31" s="14">
        <f t="shared" si="16"/>
        <v>10.192066187955991</v>
      </c>
      <c r="BM31" s="14">
        <f t="shared" si="17"/>
        <v>4.5947588090616533E-2</v>
      </c>
      <c r="BN31" s="14">
        <f t="shared" si="18"/>
        <v>0</v>
      </c>
      <c r="BO31" s="14">
        <f t="shared" si="19"/>
        <v>0</v>
      </c>
      <c r="BP31" s="14">
        <f t="shared" si="20"/>
        <v>50995.065680629159</v>
      </c>
      <c r="BQ31" s="14">
        <f t="shared" si="21"/>
        <v>25184.307422135149</v>
      </c>
      <c r="BR31" s="14">
        <f t="shared" si="22"/>
        <v>1.6373615639467284E-3</v>
      </c>
      <c r="BS31" s="14">
        <f t="shared" si="23"/>
        <v>31.22284488986389</v>
      </c>
    </row>
    <row r="32" spans="1:71" x14ac:dyDescent="0.25">
      <c r="A32" s="9">
        <v>27</v>
      </c>
      <c r="B32" s="12" t="s">
        <v>60</v>
      </c>
      <c r="C32" s="12" t="s">
        <v>339</v>
      </c>
      <c r="D32" s="12" t="s">
        <v>328</v>
      </c>
      <c r="E32" s="12" t="s">
        <v>91</v>
      </c>
      <c r="F32" s="12" t="s">
        <v>159</v>
      </c>
      <c r="G32" s="12">
        <v>1</v>
      </c>
      <c r="H32" s="12" t="s">
        <v>111</v>
      </c>
      <c r="I32" s="12">
        <v>1</v>
      </c>
      <c r="J32" s="12">
        <v>1</v>
      </c>
      <c r="K32" s="12" t="s">
        <v>52</v>
      </c>
      <c r="L32" s="4" t="s">
        <v>144</v>
      </c>
      <c r="M32" s="4" t="s">
        <v>61</v>
      </c>
      <c r="N32" s="13" t="s">
        <v>102</v>
      </c>
      <c r="O32" s="12" t="s">
        <v>102</v>
      </c>
      <c r="P32" s="12" t="s">
        <v>65</v>
      </c>
      <c r="Q32" s="12" t="s">
        <v>110</v>
      </c>
      <c r="R32" s="16" t="s">
        <v>141</v>
      </c>
      <c r="S32" s="14">
        <v>9.6987654614098681E-2</v>
      </c>
      <c r="T32" s="13" t="s">
        <v>4</v>
      </c>
      <c r="U32" s="32">
        <v>0</v>
      </c>
      <c r="V32" s="33" t="s">
        <v>102</v>
      </c>
      <c r="W32" s="4" t="s">
        <v>101</v>
      </c>
      <c r="X32" s="17" t="s">
        <v>52</v>
      </c>
      <c r="Y32" s="16" t="s">
        <v>107</v>
      </c>
      <c r="Z32" s="12" t="s">
        <v>4</v>
      </c>
      <c r="AA32" s="22">
        <v>1</v>
      </c>
      <c r="AB32" s="77">
        <f t="shared" si="2"/>
        <v>9.6987654614098681E-2</v>
      </c>
      <c r="AC32" s="84">
        <f t="shared" si="3"/>
        <v>0</v>
      </c>
      <c r="AD32" s="30">
        <v>1</v>
      </c>
      <c r="AE32" s="84">
        <f t="shared" si="0"/>
        <v>0</v>
      </c>
      <c r="AF32" s="14">
        <v>0</v>
      </c>
      <c r="AG32" s="14">
        <v>0</v>
      </c>
      <c r="AH32" s="14">
        <v>0</v>
      </c>
      <c r="AI32" s="14">
        <v>1.06E-2</v>
      </c>
      <c r="AJ32" s="14">
        <v>0</v>
      </c>
      <c r="AK32" s="14">
        <v>0</v>
      </c>
      <c r="AL32" s="14">
        <v>2.4000000000000001E-5</v>
      </c>
      <c r="AM32" s="14">
        <v>0</v>
      </c>
      <c r="AN32" s="14">
        <v>0</v>
      </c>
      <c r="AO32" s="14">
        <v>0</v>
      </c>
      <c r="AP32" s="14">
        <v>0</v>
      </c>
      <c r="AQ32" s="14">
        <v>0</v>
      </c>
      <c r="AR32" s="14">
        <v>0</v>
      </c>
      <c r="AS32" s="14">
        <v>287</v>
      </c>
      <c r="AT32" s="14">
        <v>0</v>
      </c>
      <c r="AU32" s="14">
        <v>0</v>
      </c>
      <c r="AV32" s="14">
        <v>0</v>
      </c>
      <c r="AW32" s="14">
        <v>0</v>
      </c>
      <c r="AX32" s="14">
        <v>0.1220648</v>
      </c>
      <c r="AY32" s="14">
        <v>287</v>
      </c>
      <c r="AZ32" s="14">
        <f t="shared" si="4"/>
        <v>0</v>
      </c>
      <c r="BA32" s="14">
        <f t="shared" si="5"/>
        <v>0</v>
      </c>
      <c r="BB32" s="14">
        <f t="shared" si="6"/>
        <v>0</v>
      </c>
      <c r="BC32" s="14">
        <f t="shared" si="7"/>
        <v>1.028069138909446E-3</v>
      </c>
      <c r="BD32" s="14">
        <f t="shared" si="8"/>
        <v>0</v>
      </c>
      <c r="BE32" s="14">
        <f t="shared" si="9"/>
        <v>0</v>
      </c>
      <c r="BF32" s="14">
        <f t="shared" si="10"/>
        <v>2.3277037107383682E-6</v>
      </c>
      <c r="BG32" s="14">
        <f t="shared" si="11"/>
        <v>0</v>
      </c>
      <c r="BH32" s="14">
        <f t="shared" si="12"/>
        <v>0</v>
      </c>
      <c r="BI32" s="14">
        <f t="shared" si="13"/>
        <v>0</v>
      </c>
      <c r="BJ32" s="14">
        <f t="shared" si="14"/>
        <v>0</v>
      </c>
      <c r="BK32" s="14">
        <f t="shared" si="15"/>
        <v>0</v>
      </c>
      <c r="BL32" s="14">
        <f t="shared" si="16"/>
        <v>0</v>
      </c>
      <c r="BM32" s="14">
        <f t="shared" si="17"/>
        <v>27.835456874246322</v>
      </c>
      <c r="BN32" s="14">
        <f t="shared" si="18"/>
        <v>0</v>
      </c>
      <c r="BO32" s="14">
        <f t="shared" si="19"/>
        <v>0</v>
      </c>
      <c r="BP32" s="14">
        <f t="shared" si="20"/>
        <v>0</v>
      </c>
      <c r="BQ32" s="14">
        <f t="shared" si="21"/>
        <v>0</v>
      </c>
      <c r="BR32" s="14">
        <f t="shared" si="22"/>
        <v>1.1838778662939033E-2</v>
      </c>
      <c r="BS32" s="14">
        <f t="shared" si="23"/>
        <v>27.835456874246322</v>
      </c>
    </row>
    <row r="33" spans="1:71" x14ac:dyDescent="0.25">
      <c r="A33" s="9">
        <v>28</v>
      </c>
      <c r="B33" s="12" t="s">
        <v>60</v>
      </c>
      <c r="C33" s="12" t="s">
        <v>339</v>
      </c>
      <c r="D33" s="12" t="s">
        <v>328</v>
      </c>
      <c r="E33" s="12" t="s">
        <v>91</v>
      </c>
      <c r="F33" s="12" t="s">
        <v>159</v>
      </c>
      <c r="G33" s="12">
        <v>1</v>
      </c>
      <c r="H33" s="12" t="s">
        <v>111</v>
      </c>
      <c r="I33" s="12">
        <v>1</v>
      </c>
      <c r="J33" s="12">
        <v>1</v>
      </c>
      <c r="K33" s="12" t="s">
        <v>51</v>
      </c>
      <c r="L33" s="4" t="s">
        <v>144</v>
      </c>
      <c r="M33" s="4" t="s">
        <v>61</v>
      </c>
      <c r="N33" s="13" t="s">
        <v>102</v>
      </c>
      <c r="O33" s="12" t="s">
        <v>102</v>
      </c>
      <c r="P33" s="12" t="s">
        <v>64</v>
      </c>
      <c r="Q33" s="12" t="s">
        <v>110</v>
      </c>
      <c r="R33" s="16" t="s">
        <v>142</v>
      </c>
      <c r="S33" s="14">
        <v>4.558373324541942E-3</v>
      </c>
      <c r="T33" s="13" t="s">
        <v>4</v>
      </c>
      <c r="U33" s="32">
        <v>0</v>
      </c>
      <c r="V33" s="33" t="s">
        <v>102</v>
      </c>
      <c r="W33" s="4" t="s">
        <v>101</v>
      </c>
      <c r="X33" s="17" t="s">
        <v>51</v>
      </c>
      <c r="Y33" s="15" t="s">
        <v>108</v>
      </c>
      <c r="Z33" s="12" t="s">
        <v>4</v>
      </c>
      <c r="AA33" s="22">
        <v>1</v>
      </c>
      <c r="AB33" s="77">
        <f t="shared" si="2"/>
        <v>4.558373324541942E-3</v>
      </c>
      <c r="AC33" s="84">
        <f t="shared" si="3"/>
        <v>0</v>
      </c>
      <c r="AD33" s="30">
        <v>1</v>
      </c>
      <c r="AE33" s="84">
        <f t="shared" si="0"/>
        <v>0</v>
      </c>
      <c r="AF33" s="14">
        <v>0</v>
      </c>
      <c r="AG33" s="14">
        <v>0</v>
      </c>
      <c r="AH33" s="14">
        <v>0</v>
      </c>
      <c r="AI33" s="14">
        <v>3.3300000000000002E-4</v>
      </c>
      <c r="AJ33" s="14">
        <v>0</v>
      </c>
      <c r="AK33" s="14">
        <v>0</v>
      </c>
      <c r="AL33" s="14">
        <v>1.6799999999999999E-2</v>
      </c>
      <c r="AM33" s="14">
        <v>0</v>
      </c>
      <c r="AN33" s="14">
        <v>0</v>
      </c>
      <c r="AO33" s="14">
        <v>0</v>
      </c>
      <c r="AP33" s="14">
        <v>0</v>
      </c>
      <c r="AQ33" s="14">
        <v>0</v>
      </c>
      <c r="AR33" s="14">
        <v>0</v>
      </c>
      <c r="AS33" s="14">
        <v>14.3</v>
      </c>
      <c r="AT33" s="14">
        <v>0</v>
      </c>
      <c r="AU33" s="14">
        <v>0</v>
      </c>
      <c r="AV33" s="14">
        <v>0</v>
      </c>
      <c r="AW33" s="14">
        <v>0</v>
      </c>
      <c r="AX33" s="14">
        <v>4.9230000000000003E-2</v>
      </c>
      <c r="AY33" s="14">
        <v>14.3</v>
      </c>
      <c r="AZ33" s="14">
        <f t="shared" si="4"/>
        <v>0</v>
      </c>
      <c r="BA33" s="14">
        <f t="shared" si="5"/>
        <v>0</v>
      </c>
      <c r="BB33" s="14">
        <f t="shared" si="6"/>
        <v>0</v>
      </c>
      <c r="BC33" s="14">
        <f t="shared" si="7"/>
        <v>1.5179383170724667E-6</v>
      </c>
      <c r="BD33" s="14">
        <f t="shared" si="8"/>
        <v>0</v>
      </c>
      <c r="BE33" s="14">
        <f t="shared" si="9"/>
        <v>0</v>
      </c>
      <c r="BF33" s="14">
        <f t="shared" si="10"/>
        <v>7.6580671852304627E-5</v>
      </c>
      <c r="BG33" s="14">
        <f t="shared" si="11"/>
        <v>0</v>
      </c>
      <c r="BH33" s="14">
        <f t="shared" si="12"/>
        <v>0</v>
      </c>
      <c r="BI33" s="14">
        <f t="shared" si="13"/>
        <v>0</v>
      </c>
      <c r="BJ33" s="14">
        <f t="shared" si="14"/>
        <v>0</v>
      </c>
      <c r="BK33" s="14">
        <f t="shared" si="15"/>
        <v>0</v>
      </c>
      <c r="BL33" s="14">
        <f t="shared" si="16"/>
        <v>0</v>
      </c>
      <c r="BM33" s="14">
        <f t="shared" si="17"/>
        <v>6.5184738540949777E-2</v>
      </c>
      <c r="BN33" s="14">
        <f t="shared" si="18"/>
        <v>0</v>
      </c>
      <c r="BO33" s="14">
        <f t="shared" si="19"/>
        <v>0</v>
      </c>
      <c r="BP33" s="14">
        <f t="shared" si="20"/>
        <v>0</v>
      </c>
      <c r="BQ33" s="14">
        <f t="shared" si="21"/>
        <v>0</v>
      </c>
      <c r="BR33" s="14">
        <f t="shared" si="22"/>
        <v>2.2440871876719981E-4</v>
      </c>
      <c r="BS33" s="14">
        <f t="shared" si="23"/>
        <v>6.5184738540949777E-2</v>
      </c>
    </row>
    <row r="34" spans="1:71" x14ac:dyDescent="0.25">
      <c r="A34" s="9">
        <v>29</v>
      </c>
      <c r="B34" s="12" t="s">
        <v>60</v>
      </c>
      <c r="C34" s="12" t="s">
        <v>339</v>
      </c>
      <c r="D34" s="12" t="s">
        <v>328</v>
      </c>
      <c r="E34" s="12" t="s">
        <v>91</v>
      </c>
      <c r="F34" s="12" t="s">
        <v>159</v>
      </c>
      <c r="G34" s="12">
        <v>1</v>
      </c>
      <c r="H34" s="12" t="s">
        <v>111</v>
      </c>
      <c r="I34" s="12">
        <v>1</v>
      </c>
      <c r="J34" s="12">
        <v>1</v>
      </c>
      <c r="K34" s="12" t="s">
        <v>57</v>
      </c>
      <c r="L34" s="4" t="s">
        <v>144</v>
      </c>
      <c r="M34" s="4" t="s">
        <v>61</v>
      </c>
      <c r="N34" s="13" t="s">
        <v>102</v>
      </c>
      <c r="O34" s="12" t="s">
        <v>102</v>
      </c>
      <c r="P34" s="12" t="s">
        <v>70</v>
      </c>
      <c r="Q34" s="12" t="s">
        <v>110</v>
      </c>
      <c r="R34" s="16" t="s">
        <v>142</v>
      </c>
      <c r="S34" s="14">
        <v>3.0319192302985729</v>
      </c>
      <c r="T34" s="13" t="s">
        <v>4</v>
      </c>
      <c r="U34" s="32">
        <v>0</v>
      </c>
      <c r="V34" s="33" t="s">
        <v>102</v>
      </c>
      <c r="W34" s="4" t="s">
        <v>101</v>
      </c>
      <c r="X34" s="17" t="s">
        <v>57</v>
      </c>
      <c r="Y34" s="15" t="s">
        <v>108</v>
      </c>
      <c r="Z34" s="12" t="s">
        <v>4</v>
      </c>
      <c r="AA34" s="22">
        <v>1</v>
      </c>
      <c r="AB34" s="77">
        <f t="shared" si="2"/>
        <v>3.0319192302985729</v>
      </c>
      <c r="AC34" s="84">
        <f t="shared" si="3"/>
        <v>0</v>
      </c>
      <c r="AD34" s="30">
        <v>1</v>
      </c>
      <c r="AE34" s="84">
        <f t="shared" si="0"/>
        <v>0</v>
      </c>
      <c r="AF34" s="14">
        <v>0</v>
      </c>
      <c r="AG34" s="14">
        <v>0</v>
      </c>
      <c r="AH34" s="14">
        <v>0</v>
      </c>
      <c r="AI34" s="14">
        <v>0</v>
      </c>
      <c r="AJ34" s="14">
        <v>0</v>
      </c>
      <c r="AK34" s="14">
        <v>0</v>
      </c>
      <c r="AL34" s="14">
        <v>1.5599999999999999E-2</v>
      </c>
      <c r="AM34" s="14">
        <v>0</v>
      </c>
      <c r="AN34" s="14">
        <v>0</v>
      </c>
      <c r="AO34" s="14">
        <v>0</v>
      </c>
      <c r="AP34" s="14">
        <v>0</v>
      </c>
      <c r="AQ34" s="14">
        <v>0</v>
      </c>
      <c r="AR34" s="14">
        <v>0</v>
      </c>
      <c r="AS34" s="14">
        <v>14.7</v>
      </c>
      <c r="AT34" s="14">
        <v>0</v>
      </c>
      <c r="AU34" s="14">
        <v>0</v>
      </c>
      <c r="AV34" s="14">
        <v>0</v>
      </c>
      <c r="AW34" s="14">
        <v>0</v>
      </c>
      <c r="AX34" s="14">
        <v>4.2099999999999999E-2</v>
      </c>
      <c r="AY34" s="14">
        <v>14.7</v>
      </c>
      <c r="AZ34" s="14">
        <f t="shared" si="4"/>
        <v>0</v>
      </c>
      <c r="BA34" s="14">
        <f t="shared" si="5"/>
        <v>0</v>
      </c>
      <c r="BB34" s="14">
        <f t="shared" si="6"/>
        <v>0</v>
      </c>
      <c r="BC34" s="14">
        <f t="shared" si="7"/>
        <v>0</v>
      </c>
      <c r="BD34" s="14">
        <f t="shared" si="8"/>
        <v>0</v>
      </c>
      <c r="BE34" s="14">
        <f t="shared" si="9"/>
        <v>0</v>
      </c>
      <c r="BF34" s="14">
        <f t="shared" si="10"/>
        <v>4.7297939992657738E-2</v>
      </c>
      <c r="BG34" s="14">
        <f t="shared" si="11"/>
        <v>0</v>
      </c>
      <c r="BH34" s="14">
        <f t="shared" si="12"/>
        <v>0</v>
      </c>
      <c r="BI34" s="14">
        <f t="shared" si="13"/>
        <v>0</v>
      </c>
      <c r="BJ34" s="14">
        <f t="shared" si="14"/>
        <v>0</v>
      </c>
      <c r="BK34" s="14">
        <f t="shared" si="15"/>
        <v>0</v>
      </c>
      <c r="BL34" s="14">
        <f t="shared" si="16"/>
        <v>0</v>
      </c>
      <c r="BM34" s="14">
        <f t="shared" si="17"/>
        <v>44.569212685389019</v>
      </c>
      <c r="BN34" s="14">
        <f t="shared" si="18"/>
        <v>0</v>
      </c>
      <c r="BO34" s="14">
        <f t="shared" si="19"/>
        <v>0</v>
      </c>
      <c r="BP34" s="14">
        <f t="shared" si="20"/>
        <v>0</v>
      </c>
      <c r="BQ34" s="14">
        <f t="shared" si="21"/>
        <v>0</v>
      </c>
      <c r="BR34" s="14">
        <f t="shared" si="22"/>
        <v>0.1276437995955699</v>
      </c>
      <c r="BS34" s="14">
        <f t="shared" si="23"/>
        <v>44.569212685389019</v>
      </c>
    </row>
    <row r="35" spans="1:71" x14ac:dyDescent="0.25">
      <c r="A35" s="9">
        <v>30</v>
      </c>
      <c r="B35" s="12" t="s">
        <v>60</v>
      </c>
      <c r="C35" s="12" t="s">
        <v>339</v>
      </c>
      <c r="D35" s="12" t="s">
        <v>328</v>
      </c>
      <c r="E35" s="12" t="s">
        <v>91</v>
      </c>
      <c r="F35" s="12" t="s">
        <v>159</v>
      </c>
      <c r="G35" s="12">
        <v>1</v>
      </c>
      <c r="H35" s="12" t="s">
        <v>111</v>
      </c>
      <c r="I35" s="12">
        <v>1</v>
      </c>
      <c r="J35" s="12">
        <v>1</v>
      </c>
      <c r="K35" s="12" t="s">
        <v>50</v>
      </c>
      <c r="L35" s="4" t="s">
        <v>144</v>
      </c>
      <c r="M35" s="4" t="s">
        <v>61</v>
      </c>
      <c r="N35" s="13" t="s">
        <v>102</v>
      </c>
      <c r="O35" s="12" t="s">
        <v>102</v>
      </c>
      <c r="P35" s="12" t="s">
        <v>63</v>
      </c>
      <c r="Q35" s="12" t="s">
        <v>110</v>
      </c>
      <c r="R35" s="17" t="s">
        <v>142</v>
      </c>
      <c r="S35" s="14">
        <v>1.4678805641600654E-3</v>
      </c>
      <c r="T35" s="13" t="s">
        <v>4</v>
      </c>
      <c r="U35" s="32">
        <v>0</v>
      </c>
      <c r="V35" s="33" t="s">
        <v>102</v>
      </c>
      <c r="W35" s="4" t="s">
        <v>101</v>
      </c>
      <c r="X35" s="17" t="s">
        <v>50</v>
      </c>
      <c r="Y35" s="15" t="s">
        <v>108</v>
      </c>
      <c r="Z35" s="12" t="s">
        <v>4</v>
      </c>
      <c r="AA35" s="22">
        <v>1</v>
      </c>
      <c r="AB35" s="77">
        <f t="shared" si="2"/>
        <v>1.4678805641600654E-3</v>
      </c>
      <c r="AC35" s="84">
        <f t="shared" si="3"/>
        <v>0</v>
      </c>
      <c r="AD35" s="30">
        <v>1</v>
      </c>
      <c r="AE35" s="84">
        <f t="shared" si="0"/>
        <v>0</v>
      </c>
      <c r="AF35" s="14">
        <v>0</v>
      </c>
      <c r="AG35" s="14">
        <v>0</v>
      </c>
      <c r="AH35" s="14">
        <v>0</v>
      </c>
      <c r="AI35" s="14">
        <v>2.1699999999999999E-4</v>
      </c>
      <c r="AJ35" s="14">
        <v>0</v>
      </c>
      <c r="AK35" s="14">
        <v>0</v>
      </c>
      <c r="AL35" s="14">
        <v>4.5499999999999999E-2</v>
      </c>
      <c r="AM35" s="14">
        <v>0</v>
      </c>
      <c r="AN35" s="14">
        <v>0</v>
      </c>
      <c r="AO35" s="14">
        <v>0</v>
      </c>
      <c r="AP35" s="14">
        <v>0</v>
      </c>
      <c r="AQ35" s="14">
        <v>0</v>
      </c>
      <c r="AR35" s="14">
        <v>0</v>
      </c>
      <c r="AS35" s="14">
        <v>9.16</v>
      </c>
      <c r="AT35" s="14">
        <v>0</v>
      </c>
      <c r="AU35" s="14">
        <v>0</v>
      </c>
      <c r="AV35" s="14">
        <v>0</v>
      </c>
      <c r="AW35" s="14">
        <v>0</v>
      </c>
      <c r="AX35" s="14">
        <v>0.12548999999999999</v>
      </c>
      <c r="AY35" s="14">
        <v>9.16</v>
      </c>
      <c r="AZ35" s="14">
        <f t="shared" si="4"/>
        <v>0</v>
      </c>
      <c r="BA35" s="14">
        <f t="shared" si="5"/>
        <v>0</v>
      </c>
      <c r="BB35" s="14">
        <f t="shared" si="6"/>
        <v>0</v>
      </c>
      <c r="BC35" s="14">
        <f t="shared" si="7"/>
        <v>3.185300824227342E-7</v>
      </c>
      <c r="BD35" s="14">
        <f t="shared" si="8"/>
        <v>0</v>
      </c>
      <c r="BE35" s="14">
        <f t="shared" si="9"/>
        <v>0</v>
      </c>
      <c r="BF35" s="14">
        <f t="shared" si="10"/>
        <v>6.6788565669282979E-5</v>
      </c>
      <c r="BG35" s="14">
        <f t="shared" si="11"/>
        <v>0</v>
      </c>
      <c r="BH35" s="14">
        <f t="shared" si="12"/>
        <v>0</v>
      </c>
      <c r="BI35" s="14">
        <f t="shared" si="13"/>
        <v>0</v>
      </c>
      <c r="BJ35" s="14">
        <f t="shared" si="14"/>
        <v>0</v>
      </c>
      <c r="BK35" s="14">
        <f t="shared" si="15"/>
        <v>0</v>
      </c>
      <c r="BL35" s="14">
        <f t="shared" si="16"/>
        <v>0</v>
      </c>
      <c r="BM35" s="14">
        <f t="shared" si="17"/>
        <v>1.34457859677062E-2</v>
      </c>
      <c r="BN35" s="14">
        <f t="shared" si="18"/>
        <v>0</v>
      </c>
      <c r="BO35" s="14">
        <f t="shared" si="19"/>
        <v>0</v>
      </c>
      <c r="BP35" s="14">
        <f t="shared" si="20"/>
        <v>0</v>
      </c>
      <c r="BQ35" s="14">
        <f t="shared" si="21"/>
        <v>0</v>
      </c>
      <c r="BR35" s="14">
        <f t="shared" si="22"/>
        <v>1.842043319964466E-4</v>
      </c>
      <c r="BS35" s="14">
        <f t="shared" si="23"/>
        <v>1.34457859677062E-2</v>
      </c>
    </row>
    <row r="36" spans="1:71" x14ac:dyDescent="0.25">
      <c r="A36" s="9">
        <v>31</v>
      </c>
      <c r="B36" s="12" t="s">
        <v>60</v>
      </c>
      <c r="C36" s="12" t="s">
        <v>339</v>
      </c>
      <c r="D36" s="12" t="s">
        <v>328</v>
      </c>
      <c r="E36" s="12" t="s">
        <v>91</v>
      </c>
      <c r="F36" s="12" t="s">
        <v>159</v>
      </c>
      <c r="G36" s="12">
        <v>1</v>
      </c>
      <c r="H36" s="12" t="s">
        <v>111</v>
      </c>
      <c r="I36" s="12">
        <v>1</v>
      </c>
      <c r="J36" s="12">
        <v>1</v>
      </c>
      <c r="K36" s="12" t="s">
        <v>54</v>
      </c>
      <c r="L36" s="4" t="s">
        <v>144</v>
      </c>
      <c r="M36" s="4" t="s">
        <v>61</v>
      </c>
      <c r="N36" s="13" t="s">
        <v>102</v>
      </c>
      <c r="O36" s="12" t="s">
        <v>102</v>
      </c>
      <c r="P36" s="12" t="s">
        <v>68</v>
      </c>
      <c r="Q36" s="12" t="s">
        <v>110</v>
      </c>
      <c r="R36" s="17" t="s">
        <v>141</v>
      </c>
      <c r="S36" s="14">
        <v>3.4865398277521831E-2</v>
      </c>
      <c r="T36" s="13" t="s">
        <v>4</v>
      </c>
      <c r="U36" s="32">
        <v>0</v>
      </c>
      <c r="V36" s="33" t="s">
        <v>102</v>
      </c>
      <c r="W36" s="4" t="s">
        <v>101</v>
      </c>
      <c r="X36" s="17" t="s">
        <v>54</v>
      </c>
      <c r="Y36" s="16" t="s">
        <v>107</v>
      </c>
      <c r="Z36" s="12" t="s">
        <v>4</v>
      </c>
      <c r="AA36" s="22">
        <v>1</v>
      </c>
      <c r="AB36" s="77">
        <f t="shared" si="2"/>
        <v>3.4865398277521831E-2</v>
      </c>
      <c r="AC36" s="84">
        <f t="shared" si="3"/>
        <v>0</v>
      </c>
      <c r="AD36" s="30">
        <v>1</v>
      </c>
      <c r="AE36" s="84">
        <f t="shared" si="0"/>
        <v>0</v>
      </c>
      <c r="AF36" s="14">
        <v>0</v>
      </c>
      <c r="AG36" s="14">
        <v>0</v>
      </c>
      <c r="AH36" s="14">
        <v>0</v>
      </c>
      <c r="AI36" s="14">
        <v>3.6900000000000002E-4</v>
      </c>
      <c r="AJ36" s="14">
        <v>0</v>
      </c>
      <c r="AK36" s="14">
        <v>0</v>
      </c>
      <c r="AL36" s="14">
        <v>2.7300000000000001E-2</v>
      </c>
      <c r="AM36" s="14">
        <v>0</v>
      </c>
      <c r="AN36" s="14">
        <v>0</v>
      </c>
      <c r="AO36" s="14">
        <v>0</v>
      </c>
      <c r="AP36" s="14">
        <v>0</v>
      </c>
      <c r="AQ36" s="14">
        <v>0</v>
      </c>
      <c r="AR36" s="14">
        <v>0</v>
      </c>
      <c r="AS36" s="14">
        <v>76.2</v>
      </c>
      <c r="AT36" s="14">
        <v>0</v>
      </c>
      <c r="AU36" s="14">
        <v>0</v>
      </c>
      <c r="AV36" s="14">
        <v>0</v>
      </c>
      <c r="AW36" s="14">
        <v>0</v>
      </c>
      <c r="AX36" s="14">
        <v>7.7939999999999995E-2</v>
      </c>
      <c r="AY36" s="14">
        <v>76.2</v>
      </c>
      <c r="AZ36" s="14">
        <f t="shared" si="4"/>
        <v>0</v>
      </c>
      <c r="BA36" s="14">
        <f t="shared" si="5"/>
        <v>0</v>
      </c>
      <c r="BB36" s="14">
        <f t="shared" si="6"/>
        <v>0</v>
      </c>
      <c r="BC36" s="14">
        <f t="shared" si="7"/>
        <v>1.2865331964405556E-5</v>
      </c>
      <c r="BD36" s="14">
        <f t="shared" si="8"/>
        <v>0</v>
      </c>
      <c r="BE36" s="14">
        <f t="shared" si="9"/>
        <v>0</v>
      </c>
      <c r="BF36" s="14">
        <f t="shared" si="10"/>
        <v>9.5182537297634599E-4</v>
      </c>
      <c r="BG36" s="14">
        <f t="shared" si="11"/>
        <v>0</v>
      </c>
      <c r="BH36" s="14">
        <f t="shared" si="12"/>
        <v>0</v>
      </c>
      <c r="BI36" s="14">
        <f t="shared" si="13"/>
        <v>0</v>
      </c>
      <c r="BJ36" s="14">
        <f t="shared" si="14"/>
        <v>0</v>
      </c>
      <c r="BK36" s="14">
        <f t="shared" si="15"/>
        <v>0</v>
      </c>
      <c r="BL36" s="14">
        <f t="shared" si="16"/>
        <v>0</v>
      </c>
      <c r="BM36" s="14">
        <f t="shared" si="17"/>
        <v>2.6567433487471637</v>
      </c>
      <c r="BN36" s="14">
        <f t="shared" si="18"/>
        <v>0</v>
      </c>
      <c r="BO36" s="14">
        <f t="shared" si="19"/>
        <v>0</v>
      </c>
      <c r="BP36" s="14">
        <f t="shared" si="20"/>
        <v>0</v>
      </c>
      <c r="BQ36" s="14">
        <f t="shared" si="21"/>
        <v>0</v>
      </c>
      <c r="BR36" s="14">
        <f t="shared" si="22"/>
        <v>2.7174091417500514E-3</v>
      </c>
      <c r="BS36" s="14">
        <f t="shared" si="23"/>
        <v>2.6567433487471637</v>
      </c>
    </row>
    <row r="37" spans="1:71" x14ac:dyDescent="0.25">
      <c r="A37" s="9">
        <v>32</v>
      </c>
      <c r="B37" s="12" t="s">
        <v>60</v>
      </c>
      <c r="C37" s="12" t="s">
        <v>339</v>
      </c>
      <c r="D37" s="12" t="s">
        <v>328</v>
      </c>
      <c r="E37" s="12" t="s">
        <v>19</v>
      </c>
      <c r="F37" s="12" t="s">
        <v>159</v>
      </c>
      <c r="G37" s="12">
        <v>1</v>
      </c>
      <c r="H37" s="12" t="s">
        <v>111</v>
      </c>
      <c r="I37" s="12">
        <v>1</v>
      </c>
      <c r="J37" s="12">
        <v>1</v>
      </c>
      <c r="K37" s="12" t="s">
        <v>56</v>
      </c>
      <c r="L37" s="4" t="s">
        <v>144</v>
      </c>
      <c r="M37" s="4" t="s">
        <v>61</v>
      </c>
      <c r="N37" s="13" t="s">
        <v>102</v>
      </c>
      <c r="O37" s="3" t="s">
        <v>102</v>
      </c>
      <c r="P37" s="3" t="s">
        <v>102</v>
      </c>
      <c r="Q37" s="12" t="s">
        <v>110</v>
      </c>
      <c r="R37" s="17" t="s">
        <v>142</v>
      </c>
      <c r="S37" s="14">
        <v>1.2460499999999999</v>
      </c>
      <c r="T37" s="13" t="s">
        <v>4</v>
      </c>
      <c r="U37" s="32">
        <v>0</v>
      </c>
      <c r="V37" s="33" t="s">
        <v>102</v>
      </c>
      <c r="W37" s="4" t="s">
        <v>101</v>
      </c>
      <c r="X37" s="17" t="s">
        <v>56</v>
      </c>
      <c r="Y37" s="15" t="s">
        <v>108</v>
      </c>
      <c r="Z37" s="12" t="s">
        <v>4</v>
      </c>
      <c r="AA37" s="22">
        <v>1</v>
      </c>
      <c r="AB37" s="77">
        <f t="shared" si="2"/>
        <v>1.2460499999999999</v>
      </c>
      <c r="AC37" s="84">
        <f t="shared" si="3"/>
        <v>0</v>
      </c>
      <c r="AD37" s="30">
        <v>1</v>
      </c>
      <c r="AE37" s="84">
        <f t="shared" si="0"/>
        <v>0</v>
      </c>
      <c r="AF37" s="14">
        <v>0</v>
      </c>
      <c r="AG37" s="14">
        <v>1</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0</v>
      </c>
      <c r="AX37" s="14">
        <v>8.3100000000000003E-4</v>
      </c>
      <c r="AY37" s="14">
        <v>0</v>
      </c>
      <c r="AZ37" s="14">
        <f t="shared" si="4"/>
        <v>0</v>
      </c>
      <c r="BA37" s="14">
        <f t="shared" si="5"/>
        <v>1.2460499999999999</v>
      </c>
      <c r="BB37" s="14">
        <f t="shared" si="6"/>
        <v>0</v>
      </c>
      <c r="BC37" s="14">
        <f t="shared" si="7"/>
        <v>0</v>
      </c>
      <c r="BD37" s="14">
        <f t="shared" si="8"/>
        <v>0</v>
      </c>
      <c r="BE37" s="14">
        <f t="shared" si="9"/>
        <v>0</v>
      </c>
      <c r="BF37" s="14">
        <f t="shared" si="10"/>
        <v>0</v>
      </c>
      <c r="BG37" s="14">
        <f t="shared" si="11"/>
        <v>0</v>
      </c>
      <c r="BH37" s="14">
        <f t="shared" si="12"/>
        <v>0</v>
      </c>
      <c r="BI37" s="14">
        <f t="shared" si="13"/>
        <v>0</v>
      </c>
      <c r="BJ37" s="14">
        <f t="shared" si="14"/>
        <v>0</v>
      </c>
      <c r="BK37" s="14">
        <f t="shared" si="15"/>
        <v>0</v>
      </c>
      <c r="BL37" s="14">
        <f t="shared" si="16"/>
        <v>0</v>
      </c>
      <c r="BM37" s="14">
        <f t="shared" si="17"/>
        <v>0</v>
      </c>
      <c r="BN37" s="14">
        <f t="shared" si="18"/>
        <v>0</v>
      </c>
      <c r="BO37" s="14">
        <f t="shared" si="19"/>
        <v>0</v>
      </c>
      <c r="BP37" s="14">
        <f t="shared" si="20"/>
        <v>0</v>
      </c>
      <c r="BQ37" s="14">
        <f t="shared" si="21"/>
        <v>0</v>
      </c>
      <c r="BR37" s="14">
        <f t="shared" si="22"/>
        <v>1.03546755E-3</v>
      </c>
      <c r="BS37" s="14">
        <f t="shared" si="23"/>
        <v>0</v>
      </c>
    </row>
    <row r="38" spans="1:71" x14ac:dyDescent="0.25">
      <c r="A38" s="9">
        <v>33</v>
      </c>
      <c r="B38" s="12" t="s">
        <v>60</v>
      </c>
      <c r="C38" s="12" t="s">
        <v>339</v>
      </c>
      <c r="D38" s="12" t="s">
        <v>328</v>
      </c>
      <c r="E38" s="12" t="s">
        <v>91</v>
      </c>
      <c r="F38" s="12" t="s">
        <v>159</v>
      </c>
      <c r="G38" s="12">
        <v>1</v>
      </c>
      <c r="H38" s="12" t="s">
        <v>111</v>
      </c>
      <c r="I38" s="12">
        <v>1</v>
      </c>
      <c r="J38" s="12">
        <v>1</v>
      </c>
      <c r="K38" s="12" t="s">
        <v>56</v>
      </c>
      <c r="L38" s="4" t="s">
        <v>144</v>
      </c>
      <c r="M38" s="4" t="s">
        <v>61</v>
      </c>
      <c r="N38" s="13" t="s">
        <v>102</v>
      </c>
      <c r="O38" s="3" t="s">
        <v>102</v>
      </c>
      <c r="P38" s="3" t="s">
        <v>102</v>
      </c>
      <c r="Q38" s="12" t="s">
        <v>110</v>
      </c>
      <c r="R38" s="17" t="s">
        <v>142</v>
      </c>
      <c r="S38" s="14">
        <v>5.0473551663075975</v>
      </c>
      <c r="T38" s="13" t="s">
        <v>4</v>
      </c>
      <c r="U38" s="32">
        <v>0</v>
      </c>
      <c r="V38" s="33" t="s">
        <v>102</v>
      </c>
      <c r="W38" s="4" t="s">
        <v>101</v>
      </c>
      <c r="X38" s="17" t="s">
        <v>56</v>
      </c>
      <c r="Y38" s="15" t="s">
        <v>108</v>
      </c>
      <c r="Z38" s="12" t="s">
        <v>4</v>
      </c>
      <c r="AA38" s="22">
        <v>1</v>
      </c>
      <c r="AB38" s="77">
        <f t="shared" si="2"/>
        <v>5.0473551663075975</v>
      </c>
      <c r="AC38" s="84">
        <f t="shared" si="3"/>
        <v>0</v>
      </c>
      <c r="AD38" s="30">
        <v>1</v>
      </c>
      <c r="AE38" s="84">
        <f t="shared" si="0"/>
        <v>0</v>
      </c>
      <c r="AF38" s="14">
        <v>0</v>
      </c>
      <c r="AG38" s="14">
        <v>1</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0</v>
      </c>
      <c r="AX38" s="14">
        <v>8.3100000000000003E-4</v>
      </c>
      <c r="AY38" s="14">
        <v>0</v>
      </c>
      <c r="AZ38" s="14">
        <f t="shared" si="4"/>
        <v>0</v>
      </c>
      <c r="BA38" s="14">
        <f t="shared" si="5"/>
        <v>5.0473551663075975</v>
      </c>
      <c r="BB38" s="14">
        <f t="shared" si="6"/>
        <v>0</v>
      </c>
      <c r="BC38" s="14">
        <f t="shared" si="7"/>
        <v>0</v>
      </c>
      <c r="BD38" s="14">
        <f t="shared" si="8"/>
        <v>0</v>
      </c>
      <c r="BE38" s="14">
        <f t="shared" si="9"/>
        <v>0</v>
      </c>
      <c r="BF38" s="14">
        <f t="shared" si="10"/>
        <v>0</v>
      </c>
      <c r="BG38" s="14">
        <f t="shared" si="11"/>
        <v>0</v>
      </c>
      <c r="BH38" s="14">
        <f t="shared" si="12"/>
        <v>0</v>
      </c>
      <c r="BI38" s="14">
        <f t="shared" si="13"/>
        <v>0</v>
      </c>
      <c r="BJ38" s="14">
        <f t="shared" si="14"/>
        <v>0</v>
      </c>
      <c r="BK38" s="14">
        <f t="shared" si="15"/>
        <v>0</v>
      </c>
      <c r="BL38" s="14">
        <f t="shared" si="16"/>
        <v>0</v>
      </c>
      <c r="BM38" s="14">
        <f t="shared" si="17"/>
        <v>0</v>
      </c>
      <c r="BN38" s="14">
        <f t="shared" si="18"/>
        <v>0</v>
      </c>
      <c r="BO38" s="14">
        <f t="shared" si="19"/>
        <v>0</v>
      </c>
      <c r="BP38" s="14">
        <f t="shared" si="20"/>
        <v>0</v>
      </c>
      <c r="BQ38" s="14">
        <f t="shared" si="21"/>
        <v>0</v>
      </c>
      <c r="BR38" s="14">
        <f t="shared" si="22"/>
        <v>4.1943521432016139E-3</v>
      </c>
      <c r="BS38" s="14">
        <f t="shared" si="23"/>
        <v>0</v>
      </c>
    </row>
    <row r="39" spans="1:71" x14ac:dyDescent="0.25">
      <c r="A39" s="9">
        <v>34</v>
      </c>
      <c r="B39" s="12" t="s">
        <v>60</v>
      </c>
      <c r="C39" s="12" t="s">
        <v>339</v>
      </c>
      <c r="D39" s="12" t="s">
        <v>328</v>
      </c>
      <c r="E39" s="12" t="s">
        <v>91</v>
      </c>
      <c r="F39" s="12" t="s">
        <v>159</v>
      </c>
      <c r="G39" s="12">
        <v>1</v>
      </c>
      <c r="H39" s="12" t="s">
        <v>111</v>
      </c>
      <c r="I39" s="12">
        <v>1</v>
      </c>
      <c r="J39" s="12">
        <v>1</v>
      </c>
      <c r="K39" s="12" t="s">
        <v>58</v>
      </c>
      <c r="L39" s="4" t="s">
        <v>144</v>
      </c>
      <c r="M39" s="4" t="s">
        <v>61</v>
      </c>
      <c r="N39" s="13" t="s">
        <v>102</v>
      </c>
      <c r="O39" s="12" t="s">
        <v>102</v>
      </c>
      <c r="P39" s="12" t="s">
        <v>72</v>
      </c>
      <c r="Q39" s="12" t="s">
        <v>110</v>
      </c>
      <c r="R39" s="17" t="s">
        <v>142</v>
      </c>
      <c r="S39" s="14">
        <v>17.866394355061804</v>
      </c>
      <c r="T39" s="13" t="s">
        <v>4</v>
      </c>
      <c r="U39" s="32">
        <v>0</v>
      </c>
      <c r="V39" s="33" t="s">
        <v>102</v>
      </c>
      <c r="W39" s="4" t="s">
        <v>101</v>
      </c>
      <c r="X39" s="17" t="s">
        <v>58</v>
      </c>
      <c r="Y39" s="15" t="s">
        <v>108</v>
      </c>
      <c r="Z39" s="12" t="s">
        <v>4</v>
      </c>
      <c r="AA39" s="22">
        <v>1</v>
      </c>
      <c r="AB39" s="77">
        <f t="shared" si="2"/>
        <v>17.866394355061804</v>
      </c>
      <c r="AC39" s="84">
        <f t="shared" si="3"/>
        <v>0</v>
      </c>
      <c r="AD39" s="30">
        <v>1</v>
      </c>
      <c r="AE39" s="84">
        <f t="shared" si="0"/>
        <v>0</v>
      </c>
      <c r="AF39" s="14">
        <v>0</v>
      </c>
      <c r="AG39" s="14">
        <v>3.7999999999999999E-2</v>
      </c>
      <c r="AH39" s="14">
        <v>8.1100000000000005E-2</v>
      </c>
      <c r="AI39" s="14">
        <v>0</v>
      </c>
      <c r="AJ39" s="14">
        <v>0</v>
      </c>
      <c r="AK39" s="14">
        <v>0</v>
      </c>
      <c r="AL39" s="14">
        <v>0</v>
      </c>
      <c r="AM39" s="14">
        <v>0</v>
      </c>
      <c r="AN39" s="14">
        <v>0</v>
      </c>
      <c r="AO39" s="14">
        <v>0</v>
      </c>
      <c r="AP39" s="14">
        <v>0</v>
      </c>
      <c r="AQ39" s="14">
        <v>0</v>
      </c>
      <c r="AR39" s="14">
        <v>0</v>
      </c>
      <c r="AS39" s="14">
        <v>0</v>
      </c>
      <c r="AT39" s="14">
        <v>0</v>
      </c>
      <c r="AU39" s="14">
        <v>0</v>
      </c>
      <c r="AV39" s="14">
        <v>0</v>
      </c>
      <c r="AW39" s="14">
        <v>0</v>
      </c>
      <c r="AX39" s="14">
        <v>3.160316E-5</v>
      </c>
      <c r="AY39" s="14">
        <v>0</v>
      </c>
      <c r="AZ39" s="14">
        <f t="shared" si="4"/>
        <v>0</v>
      </c>
      <c r="BA39" s="14">
        <f t="shared" si="5"/>
        <v>0.67892298549234853</v>
      </c>
      <c r="BB39" s="14">
        <f t="shared" si="6"/>
        <v>1.4489645821955124</v>
      </c>
      <c r="BC39" s="14">
        <f t="shared" si="7"/>
        <v>0</v>
      </c>
      <c r="BD39" s="14">
        <f t="shared" si="8"/>
        <v>0</v>
      </c>
      <c r="BE39" s="14">
        <f t="shared" si="9"/>
        <v>0</v>
      </c>
      <c r="BF39" s="14">
        <f t="shared" si="10"/>
        <v>0</v>
      </c>
      <c r="BG39" s="14">
        <f t="shared" si="11"/>
        <v>0</v>
      </c>
      <c r="BH39" s="14">
        <f t="shared" si="12"/>
        <v>0</v>
      </c>
      <c r="BI39" s="14">
        <f t="shared" si="13"/>
        <v>0</v>
      </c>
      <c r="BJ39" s="14">
        <f t="shared" si="14"/>
        <v>0</v>
      </c>
      <c r="BK39" s="14">
        <f t="shared" si="15"/>
        <v>0</v>
      </c>
      <c r="BL39" s="14">
        <f t="shared" si="16"/>
        <v>0</v>
      </c>
      <c r="BM39" s="14">
        <f t="shared" si="17"/>
        <v>0</v>
      </c>
      <c r="BN39" s="14">
        <f t="shared" si="18"/>
        <v>0</v>
      </c>
      <c r="BO39" s="14">
        <f t="shared" si="19"/>
        <v>0</v>
      </c>
      <c r="BP39" s="14">
        <f t="shared" si="20"/>
        <v>0</v>
      </c>
      <c r="BQ39" s="14">
        <f t="shared" si="21"/>
        <v>0</v>
      </c>
      <c r="BR39" s="14">
        <f t="shared" si="22"/>
        <v>5.6463451942611502E-4</v>
      </c>
      <c r="BS39" s="14">
        <f t="shared" si="23"/>
        <v>0</v>
      </c>
    </row>
    <row r="40" spans="1:71" x14ac:dyDescent="0.25">
      <c r="A40" s="9">
        <v>35</v>
      </c>
      <c r="B40" s="12" t="s">
        <v>60</v>
      </c>
      <c r="C40" s="12" t="s">
        <v>339</v>
      </c>
      <c r="D40" s="12" t="s">
        <v>328</v>
      </c>
      <c r="E40" s="12" t="s">
        <v>91</v>
      </c>
      <c r="F40" s="12" t="s">
        <v>159</v>
      </c>
      <c r="G40" s="12">
        <v>1</v>
      </c>
      <c r="H40" s="12" t="s">
        <v>111</v>
      </c>
      <c r="I40" s="12">
        <v>1</v>
      </c>
      <c r="J40" s="12">
        <v>1</v>
      </c>
      <c r="K40" s="12" t="s">
        <v>214</v>
      </c>
      <c r="L40" s="4" t="s">
        <v>144</v>
      </c>
      <c r="M40" s="4" t="s">
        <v>61</v>
      </c>
      <c r="N40" s="13" t="s">
        <v>102</v>
      </c>
      <c r="O40" s="12" t="s">
        <v>102</v>
      </c>
      <c r="P40" s="12" t="s">
        <v>71</v>
      </c>
      <c r="Q40" s="12" t="s">
        <v>110</v>
      </c>
      <c r="R40" s="17" t="s">
        <v>142</v>
      </c>
      <c r="S40" s="14">
        <v>14.384128149275744</v>
      </c>
      <c r="T40" s="13" t="s">
        <v>4</v>
      </c>
      <c r="U40" s="32">
        <v>0</v>
      </c>
      <c r="V40" s="33" t="s">
        <v>102</v>
      </c>
      <c r="W40" s="4" t="s">
        <v>101</v>
      </c>
      <c r="X40" s="13" t="s">
        <v>214</v>
      </c>
      <c r="Y40" s="15" t="s">
        <v>108</v>
      </c>
      <c r="Z40" s="12" t="s">
        <v>4</v>
      </c>
      <c r="AA40" s="22">
        <v>1</v>
      </c>
      <c r="AB40" s="77">
        <f t="shared" si="2"/>
        <v>14.384128149275744</v>
      </c>
      <c r="AC40" s="84">
        <f t="shared" si="3"/>
        <v>0</v>
      </c>
      <c r="AD40" s="30">
        <v>1</v>
      </c>
      <c r="AE40" s="84">
        <f t="shared" si="0"/>
        <v>0</v>
      </c>
      <c r="AF40" s="14">
        <v>27.5</v>
      </c>
      <c r="AG40" s="14">
        <v>0</v>
      </c>
      <c r="AH40" s="14">
        <v>1.01E-2</v>
      </c>
      <c r="AI40" s="14">
        <v>0</v>
      </c>
      <c r="AJ40" s="14">
        <v>0</v>
      </c>
      <c r="AK40" s="14">
        <v>0</v>
      </c>
      <c r="AL40" s="14">
        <v>0</v>
      </c>
      <c r="AM40" s="14">
        <v>0</v>
      </c>
      <c r="AN40" s="14">
        <v>0</v>
      </c>
      <c r="AO40" s="14">
        <v>0</v>
      </c>
      <c r="AP40" s="14">
        <v>0</v>
      </c>
      <c r="AQ40" s="14">
        <v>0</v>
      </c>
      <c r="AR40" s="14">
        <v>0</v>
      </c>
      <c r="AS40" s="14">
        <v>0</v>
      </c>
      <c r="AT40" s="14">
        <v>0</v>
      </c>
      <c r="AU40" s="14">
        <v>0</v>
      </c>
      <c r="AV40" s="14">
        <v>0</v>
      </c>
      <c r="AW40" s="14">
        <v>27.5</v>
      </c>
      <c r="AX40" s="14">
        <v>3.9499999999999998E-10</v>
      </c>
      <c r="AY40" s="14">
        <v>0</v>
      </c>
      <c r="AZ40" s="14">
        <f t="shared" si="4"/>
        <v>395.56352410508299</v>
      </c>
      <c r="BA40" s="14">
        <f t="shared" si="5"/>
        <v>0</v>
      </c>
      <c r="BB40" s="14">
        <f t="shared" si="6"/>
        <v>0.145279694307685</v>
      </c>
      <c r="BC40" s="14">
        <f t="shared" si="7"/>
        <v>0</v>
      </c>
      <c r="BD40" s="14">
        <f t="shared" si="8"/>
        <v>0</v>
      </c>
      <c r="BE40" s="14">
        <f t="shared" si="9"/>
        <v>0</v>
      </c>
      <c r="BF40" s="14">
        <f t="shared" si="10"/>
        <v>0</v>
      </c>
      <c r="BG40" s="14">
        <f t="shared" si="11"/>
        <v>0</v>
      </c>
      <c r="BH40" s="14">
        <f t="shared" si="12"/>
        <v>0</v>
      </c>
      <c r="BI40" s="14">
        <f t="shared" si="13"/>
        <v>0</v>
      </c>
      <c r="BJ40" s="14">
        <f t="shared" si="14"/>
        <v>0</v>
      </c>
      <c r="BK40" s="14">
        <f t="shared" si="15"/>
        <v>0</v>
      </c>
      <c r="BL40" s="14">
        <f t="shared" si="16"/>
        <v>0</v>
      </c>
      <c r="BM40" s="14">
        <f t="shared" si="17"/>
        <v>0</v>
      </c>
      <c r="BN40" s="14">
        <f t="shared" si="18"/>
        <v>0</v>
      </c>
      <c r="BO40" s="14">
        <f t="shared" si="19"/>
        <v>0</v>
      </c>
      <c r="BP40" s="14">
        <f t="shared" si="20"/>
        <v>0</v>
      </c>
      <c r="BQ40" s="14">
        <f t="shared" si="21"/>
        <v>395.56352410508299</v>
      </c>
      <c r="BR40" s="14">
        <f t="shared" si="22"/>
        <v>5.6817306189639189E-9</v>
      </c>
      <c r="BS40" s="14">
        <f t="shared" si="23"/>
        <v>0</v>
      </c>
    </row>
    <row r="41" spans="1:71" x14ac:dyDescent="0.25">
      <c r="A41" s="9">
        <v>36</v>
      </c>
      <c r="B41" s="12" t="s">
        <v>60</v>
      </c>
      <c r="C41" s="12" t="s">
        <v>339</v>
      </c>
      <c r="D41" s="12" t="s">
        <v>328</v>
      </c>
      <c r="E41" s="12" t="s">
        <v>91</v>
      </c>
      <c r="F41" s="12" t="s">
        <v>159</v>
      </c>
      <c r="G41" s="12">
        <v>1</v>
      </c>
      <c r="H41" s="12" t="s">
        <v>111</v>
      </c>
      <c r="I41" s="12">
        <v>1</v>
      </c>
      <c r="J41" s="12">
        <v>1</v>
      </c>
      <c r="K41" s="12" t="s">
        <v>55</v>
      </c>
      <c r="L41" s="4" t="s">
        <v>144</v>
      </c>
      <c r="M41" s="4" t="s">
        <v>61</v>
      </c>
      <c r="N41" s="13" t="s">
        <v>102</v>
      </c>
      <c r="O41" s="12" t="s">
        <v>102</v>
      </c>
      <c r="P41" s="12" t="s">
        <v>69</v>
      </c>
      <c r="Q41" s="12" t="s">
        <v>110</v>
      </c>
      <c r="R41" s="17" t="s">
        <v>141</v>
      </c>
      <c r="S41" s="14">
        <v>3.0920816057450135E-2</v>
      </c>
      <c r="T41" s="13" t="s">
        <v>4</v>
      </c>
      <c r="U41" s="32">
        <v>0</v>
      </c>
      <c r="V41" s="33" t="s">
        <v>102</v>
      </c>
      <c r="W41" s="4" t="s">
        <v>101</v>
      </c>
      <c r="X41" s="17" t="s">
        <v>55</v>
      </c>
      <c r="Y41" s="16" t="s">
        <v>107</v>
      </c>
      <c r="Z41" s="12" t="s">
        <v>4</v>
      </c>
      <c r="AA41" s="22">
        <v>1</v>
      </c>
      <c r="AB41" s="77">
        <f t="shared" si="2"/>
        <v>3.0920816057450135E-2</v>
      </c>
      <c r="AC41" s="84">
        <f t="shared" si="3"/>
        <v>0</v>
      </c>
      <c r="AD41" s="30">
        <v>1</v>
      </c>
      <c r="AE41" s="84">
        <f t="shared" si="0"/>
        <v>0</v>
      </c>
      <c r="AF41" s="14">
        <v>0</v>
      </c>
      <c r="AG41" s="14">
        <v>0</v>
      </c>
      <c r="AH41" s="14">
        <v>0</v>
      </c>
      <c r="AI41" s="14">
        <v>0</v>
      </c>
      <c r="AJ41" s="14">
        <v>0</v>
      </c>
      <c r="AK41" s="14">
        <v>0</v>
      </c>
      <c r="AL41" s="14">
        <v>1.94E-4</v>
      </c>
      <c r="AM41" s="14">
        <v>0</v>
      </c>
      <c r="AN41" s="14">
        <v>0</v>
      </c>
      <c r="AO41" s="14">
        <v>0</v>
      </c>
      <c r="AP41" s="14">
        <v>0</v>
      </c>
      <c r="AQ41" s="14">
        <v>0</v>
      </c>
      <c r="AR41" s="14">
        <v>0</v>
      </c>
      <c r="AS41" s="14">
        <v>309</v>
      </c>
      <c r="AT41" s="14">
        <v>0</v>
      </c>
      <c r="AU41" s="14">
        <v>0</v>
      </c>
      <c r="AV41" s="14">
        <v>0</v>
      </c>
      <c r="AW41" s="14">
        <v>0</v>
      </c>
      <c r="AX41" s="14">
        <v>5.2400000000000005E-4</v>
      </c>
      <c r="AY41" s="14">
        <v>309</v>
      </c>
      <c r="AZ41" s="14">
        <f t="shared" si="4"/>
        <v>0</v>
      </c>
      <c r="BA41" s="14">
        <f t="shared" si="5"/>
        <v>0</v>
      </c>
      <c r="BB41" s="14">
        <f t="shared" si="6"/>
        <v>0</v>
      </c>
      <c r="BC41" s="14">
        <f t="shared" si="7"/>
        <v>0</v>
      </c>
      <c r="BD41" s="14">
        <f t="shared" si="8"/>
        <v>0</v>
      </c>
      <c r="BE41" s="14">
        <f t="shared" si="9"/>
        <v>0</v>
      </c>
      <c r="BF41" s="14">
        <f t="shared" si="10"/>
        <v>5.9986383151453261E-6</v>
      </c>
      <c r="BG41" s="14">
        <f t="shared" si="11"/>
        <v>0</v>
      </c>
      <c r="BH41" s="14">
        <f t="shared" si="12"/>
        <v>0</v>
      </c>
      <c r="BI41" s="14">
        <f t="shared" si="13"/>
        <v>0</v>
      </c>
      <c r="BJ41" s="14">
        <f t="shared" si="14"/>
        <v>0</v>
      </c>
      <c r="BK41" s="14">
        <f t="shared" si="15"/>
        <v>0</v>
      </c>
      <c r="BL41" s="14">
        <f t="shared" si="16"/>
        <v>0</v>
      </c>
      <c r="BM41" s="14">
        <f t="shared" si="17"/>
        <v>9.5545321617520926</v>
      </c>
      <c r="BN41" s="14">
        <f t="shared" si="18"/>
        <v>0</v>
      </c>
      <c r="BO41" s="14">
        <f t="shared" si="19"/>
        <v>0</v>
      </c>
      <c r="BP41" s="14">
        <f t="shared" si="20"/>
        <v>0</v>
      </c>
      <c r="BQ41" s="14">
        <f t="shared" si="21"/>
        <v>0</v>
      </c>
      <c r="BR41" s="14">
        <f t="shared" si="22"/>
        <v>1.6202507614103873E-5</v>
      </c>
      <c r="BS41" s="14">
        <f t="shared" si="23"/>
        <v>9.5545321617520926</v>
      </c>
    </row>
    <row r="42" spans="1:71" x14ac:dyDescent="0.25">
      <c r="A42" s="9">
        <v>37</v>
      </c>
      <c r="B42" s="12" t="s">
        <v>60</v>
      </c>
      <c r="C42" s="12" t="s">
        <v>339</v>
      </c>
      <c r="D42" s="12" t="s">
        <v>328</v>
      </c>
      <c r="E42" s="12" t="s">
        <v>16</v>
      </c>
      <c r="F42" s="12" t="s">
        <v>159</v>
      </c>
      <c r="G42" s="12">
        <v>1</v>
      </c>
      <c r="H42" s="12" t="s">
        <v>111</v>
      </c>
      <c r="I42" s="12">
        <v>1</v>
      </c>
      <c r="J42" s="12">
        <v>1</v>
      </c>
      <c r="K42" s="12" t="s">
        <v>343</v>
      </c>
      <c r="L42" s="4" t="s">
        <v>146</v>
      </c>
      <c r="M42" s="4" t="s">
        <v>61</v>
      </c>
      <c r="N42" s="13" t="s">
        <v>125</v>
      </c>
      <c r="O42" s="12" t="s">
        <v>43</v>
      </c>
      <c r="P42" s="12" t="s">
        <v>102</v>
      </c>
      <c r="Q42" s="12" t="s">
        <v>95</v>
      </c>
      <c r="R42" s="17" t="s">
        <v>102</v>
      </c>
      <c r="S42" s="14">
        <v>2616.7049999999999</v>
      </c>
      <c r="T42" s="13" t="s">
        <v>4</v>
      </c>
      <c r="U42" s="33">
        <v>5.3999999999999999E-2</v>
      </c>
      <c r="V42" s="33" t="s">
        <v>33</v>
      </c>
      <c r="W42" s="4" t="s">
        <v>105</v>
      </c>
      <c r="X42" s="17" t="s">
        <v>125</v>
      </c>
      <c r="Y42" s="15" t="s">
        <v>102</v>
      </c>
      <c r="Z42" s="13" t="s">
        <v>4</v>
      </c>
      <c r="AA42" s="75">
        <v>1</v>
      </c>
      <c r="AB42" s="77">
        <f t="shared" si="2"/>
        <v>2616.7049999999999</v>
      </c>
      <c r="AC42" s="84">
        <f t="shared" si="3"/>
        <v>5.3999999999999999E-2</v>
      </c>
      <c r="AD42" s="30">
        <v>1.0034619188921861</v>
      </c>
      <c r="AE42" s="84">
        <f t="shared" si="0"/>
        <v>5.4186943620178049E-2</v>
      </c>
      <c r="AF42" s="14">
        <v>2.4831196714881032</v>
      </c>
      <c r="AG42" s="14">
        <v>2.4307374110006023E-4</v>
      </c>
      <c r="AH42" s="14">
        <v>3.2119879484115215E-3</v>
      </c>
      <c r="AI42" s="14">
        <v>1.2224416740556516E-9</v>
      </c>
      <c r="AJ42" s="14">
        <v>0</v>
      </c>
      <c r="AK42" s="14">
        <v>2.2037897183781643E-13</v>
      </c>
      <c r="AL42" s="14">
        <v>3.4206450180663359E-8</v>
      </c>
      <c r="AM42" s="14">
        <v>0</v>
      </c>
      <c r="AN42" s="14">
        <v>1.4003522833807862E-12</v>
      </c>
      <c r="AO42" s="14">
        <v>8.594020331063061E-4</v>
      </c>
      <c r="AP42" s="14">
        <v>3.2008089865793517E-2</v>
      </c>
      <c r="AQ42" s="14">
        <v>5.8935444216140505E-2</v>
      </c>
      <c r="AR42" s="14">
        <v>2.1814138662573986E-2</v>
      </c>
      <c r="AS42" s="14">
        <v>4.0307103572862186E-5</v>
      </c>
      <c r="AT42" s="14">
        <v>0</v>
      </c>
      <c r="AU42" s="14">
        <v>0</v>
      </c>
      <c r="AV42" s="14">
        <v>1.3443113969339571</v>
      </c>
      <c r="AW42" s="14">
        <v>2.4831196714881032</v>
      </c>
      <c r="AX42" s="14">
        <v>3.0859064446476686E-7</v>
      </c>
      <c r="AY42" s="14">
        <v>3.542477047487138E-2</v>
      </c>
      <c r="AZ42" s="14">
        <f t="shared" si="4"/>
        <v>352.08463294634453</v>
      </c>
      <c r="BA42" s="14">
        <f t="shared" si="5"/>
        <v>3.4465728694751521E-2</v>
      </c>
      <c r="BB42" s="14">
        <f t="shared" si="6"/>
        <v>0.45543177432395893</v>
      </c>
      <c r="BC42" s="14">
        <f t="shared" si="7"/>
        <v>1.7333152850030135E-7</v>
      </c>
      <c r="BD42" s="14">
        <f t="shared" si="8"/>
        <v>0</v>
      </c>
      <c r="BE42" s="14">
        <f t="shared" si="9"/>
        <v>3.1247809076439092E-11</v>
      </c>
      <c r="BF42" s="14">
        <f t="shared" si="10"/>
        <v>4.8501752028079739E-6</v>
      </c>
      <c r="BG42" s="14">
        <f t="shared" si="11"/>
        <v>0</v>
      </c>
      <c r="BH42" s="14">
        <f t="shared" si="12"/>
        <v>1.9855769552750763E-10</v>
      </c>
      <c r="BI42" s="14">
        <f t="shared" si="13"/>
        <v>0.12185568535174231</v>
      </c>
      <c r="BJ42" s="14">
        <f t="shared" si="14"/>
        <v>4.5384669539337237</v>
      </c>
      <c r="BK42" s="14">
        <f t="shared" si="15"/>
        <v>8.356530086982966</v>
      </c>
      <c r="BL42" s="14">
        <f t="shared" si="16"/>
        <v>3.0930539080503685</v>
      </c>
      <c r="BM42" s="14">
        <f t="shared" si="17"/>
        <v>5.7151944505665639E-3</v>
      </c>
      <c r="BN42" s="14">
        <f t="shared" si="18"/>
        <v>0</v>
      </c>
      <c r="BO42" s="14">
        <f t="shared" si="19"/>
        <v>0</v>
      </c>
      <c r="BP42" s="14">
        <f t="shared" si="20"/>
        <v>190.61158839413901</v>
      </c>
      <c r="BQ42" s="14">
        <f t="shared" si="21"/>
        <v>352.08463294634453</v>
      </c>
      <c r="BR42" s="14">
        <f t="shared" si="22"/>
        <v>4.3755452076919326E-5</v>
      </c>
      <c r="BS42" s="14">
        <f t="shared" si="23"/>
        <v>5.0229223557231801</v>
      </c>
    </row>
    <row r="43" spans="1:71" x14ac:dyDescent="0.25">
      <c r="A43" s="9">
        <v>38</v>
      </c>
      <c r="B43" s="12" t="s">
        <v>60</v>
      </c>
      <c r="C43" s="12" t="s">
        <v>339</v>
      </c>
      <c r="D43" s="12" t="s">
        <v>328</v>
      </c>
      <c r="E43" s="12" t="s">
        <v>91</v>
      </c>
      <c r="F43" s="12" t="s">
        <v>159</v>
      </c>
      <c r="G43" s="12">
        <v>1</v>
      </c>
      <c r="H43" s="12" t="s">
        <v>111</v>
      </c>
      <c r="I43" s="12">
        <v>1</v>
      </c>
      <c r="J43" s="12">
        <v>1</v>
      </c>
      <c r="K43" s="12" t="s">
        <v>49</v>
      </c>
      <c r="L43" s="4" t="s">
        <v>144</v>
      </c>
      <c r="M43" s="4" t="s">
        <v>61</v>
      </c>
      <c r="N43" s="13" t="s">
        <v>102</v>
      </c>
      <c r="O43" s="12" t="s">
        <v>102</v>
      </c>
      <c r="P43" s="12" t="s">
        <v>62</v>
      </c>
      <c r="Q43" s="12" t="s">
        <v>110</v>
      </c>
      <c r="R43" s="17" t="s">
        <v>142</v>
      </c>
      <c r="S43" s="14">
        <v>4.0545328667081042E-4</v>
      </c>
      <c r="T43" s="13" t="s">
        <v>4</v>
      </c>
      <c r="U43" s="32">
        <v>0</v>
      </c>
      <c r="V43" s="33" t="s">
        <v>102</v>
      </c>
      <c r="W43" s="4" t="s">
        <v>101</v>
      </c>
      <c r="X43" s="17" t="s">
        <v>49</v>
      </c>
      <c r="Y43" s="15" t="s">
        <v>108</v>
      </c>
      <c r="Z43" s="12" t="s">
        <v>4</v>
      </c>
      <c r="AA43" s="22">
        <v>1</v>
      </c>
      <c r="AB43" s="77">
        <f t="shared" si="2"/>
        <v>4.0545328667081042E-4</v>
      </c>
      <c r="AC43" s="84">
        <f t="shared" si="3"/>
        <v>0</v>
      </c>
      <c r="AD43" s="30">
        <v>1</v>
      </c>
      <c r="AE43" s="84">
        <f t="shared" si="0"/>
        <v>0</v>
      </c>
      <c r="AF43" s="14">
        <v>0</v>
      </c>
      <c r="AG43" s="14">
        <v>0</v>
      </c>
      <c r="AH43" s="14">
        <v>0</v>
      </c>
      <c r="AI43" s="14">
        <v>7.0600000000000003E-3</v>
      </c>
      <c r="AJ43" s="14">
        <v>0</v>
      </c>
      <c r="AK43" s="14">
        <v>0</v>
      </c>
      <c r="AL43" s="14">
        <v>0.83499999999999996</v>
      </c>
      <c r="AM43" s="14">
        <v>0</v>
      </c>
      <c r="AN43" s="14">
        <v>0</v>
      </c>
      <c r="AO43" s="14">
        <v>0</v>
      </c>
      <c r="AP43" s="14">
        <v>0</v>
      </c>
      <c r="AQ43" s="14">
        <v>0</v>
      </c>
      <c r="AR43" s="14">
        <v>0</v>
      </c>
      <c r="AS43" s="14">
        <v>4.05</v>
      </c>
      <c r="AT43" s="14">
        <v>0</v>
      </c>
      <c r="AU43" s="14">
        <v>0</v>
      </c>
      <c r="AV43" s="14">
        <v>0</v>
      </c>
      <c r="AW43" s="14">
        <v>0</v>
      </c>
      <c r="AX43" s="14">
        <v>2.3311000000000002</v>
      </c>
      <c r="AY43" s="14">
        <v>4.05</v>
      </c>
      <c r="AZ43" s="14">
        <f t="shared" si="4"/>
        <v>0</v>
      </c>
      <c r="BA43" s="14">
        <f t="shared" si="5"/>
        <v>0</v>
      </c>
      <c r="BB43" s="14">
        <f t="shared" si="6"/>
        <v>0</v>
      </c>
      <c r="BC43" s="14">
        <f t="shared" si="7"/>
        <v>2.8625002038959217E-6</v>
      </c>
      <c r="BD43" s="14">
        <f t="shared" si="8"/>
        <v>0</v>
      </c>
      <c r="BE43" s="14">
        <f t="shared" si="9"/>
        <v>0</v>
      </c>
      <c r="BF43" s="14">
        <f t="shared" si="10"/>
        <v>3.3855349437012666E-4</v>
      </c>
      <c r="BG43" s="14">
        <f t="shared" si="11"/>
        <v>0</v>
      </c>
      <c r="BH43" s="14">
        <f t="shared" si="12"/>
        <v>0</v>
      </c>
      <c r="BI43" s="14">
        <f t="shared" si="13"/>
        <v>0</v>
      </c>
      <c r="BJ43" s="14">
        <f t="shared" si="14"/>
        <v>0</v>
      </c>
      <c r="BK43" s="14">
        <f t="shared" si="15"/>
        <v>0</v>
      </c>
      <c r="BL43" s="14">
        <f t="shared" si="16"/>
        <v>0</v>
      </c>
      <c r="BM43" s="14">
        <f t="shared" si="17"/>
        <v>1.6420858110167821E-3</v>
      </c>
      <c r="BN43" s="14">
        <f t="shared" si="18"/>
        <v>0</v>
      </c>
      <c r="BO43" s="14">
        <f t="shared" si="19"/>
        <v>0</v>
      </c>
      <c r="BP43" s="14">
        <f t="shared" si="20"/>
        <v>0</v>
      </c>
      <c r="BQ43" s="14">
        <f t="shared" si="21"/>
        <v>0</v>
      </c>
      <c r="BR43" s="14">
        <f t="shared" si="22"/>
        <v>9.4515215655832619E-4</v>
      </c>
      <c r="BS43" s="14">
        <f t="shared" si="23"/>
        <v>1.6420858110167821E-3</v>
      </c>
    </row>
    <row r="44" spans="1:71" x14ac:dyDescent="0.25">
      <c r="A44" s="9">
        <v>39</v>
      </c>
      <c r="B44" s="13" t="s">
        <v>60</v>
      </c>
      <c r="C44" s="3" t="s">
        <v>17</v>
      </c>
      <c r="D44" s="3" t="s">
        <v>328</v>
      </c>
      <c r="E44" s="3" t="s">
        <v>327</v>
      </c>
      <c r="F44" s="12" t="s">
        <v>159</v>
      </c>
      <c r="G44" s="12">
        <v>1</v>
      </c>
      <c r="H44" s="12" t="s">
        <v>111</v>
      </c>
      <c r="I44" s="13">
        <f>'Step 1 - Study Scope'!$A$40</f>
        <v>12</v>
      </c>
      <c r="J44" s="13">
        <f>I44*'Step 1 - Study Scope'!$A$10</f>
        <v>300</v>
      </c>
      <c r="K44" s="3" t="s">
        <v>152</v>
      </c>
      <c r="L44" s="3" t="s">
        <v>100</v>
      </c>
      <c r="M44" s="3" t="s">
        <v>61</v>
      </c>
      <c r="N44" s="12" t="s">
        <v>102</v>
      </c>
      <c r="O44" s="3" t="s">
        <v>102</v>
      </c>
      <c r="P44" s="3" t="s">
        <v>102</v>
      </c>
      <c r="Q44" s="21" t="s">
        <v>110</v>
      </c>
      <c r="R44" s="15" t="s">
        <v>142</v>
      </c>
      <c r="S44" s="14">
        <v>0.72342329227476176</v>
      </c>
      <c r="T44" s="12" t="s">
        <v>76</v>
      </c>
      <c r="U44" s="32">
        <v>0</v>
      </c>
      <c r="V44" s="33" t="s">
        <v>102</v>
      </c>
      <c r="W44" s="3" t="s">
        <v>101</v>
      </c>
      <c r="X44" s="15" t="s">
        <v>153</v>
      </c>
      <c r="Y44" s="15" t="s">
        <v>154</v>
      </c>
      <c r="Z44" s="12" t="s">
        <v>76</v>
      </c>
      <c r="AA44" s="22">
        <v>1</v>
      </c>
      <c r="AB44" s="77">
        <f t="shared" si="2"/>
        <v>0.72342329227476176</v>
      </c>
      <c r="AC44" s="84">
        <f t="shared" si="3"/>
        <v>0</v>
      </c>
      <c r="AD44" s="30">
        <v>1</v>
      </c>
      <c r="AE44" s="84">
        <f t="shared" si="0"/>
        <v>0</v>
      </c>
      <c r="AF44" s="14">
        <v>0</v>
      </c>
      <c r="AG44" s="14">
        <v>0</v>
      </c>
      <c r="AH44" s="14">
        <v>0</v>
      </c>
      <c r="AI44" s="14">
        <v>0</v>
      </c>
      <c r="AJ44" s="14">
        <v>0</v>
      </c>
      <c r="AK44" s="14">
        <v>0</v>
      </c>
      <c r="AL44" s="14">
        <v>0</v>
      </c>
      <c r="AM44" s="14">
        <v>0</v>
      </c>
      <c r="AN44" s="14">
        <v>0</v>
      </c>
      <c r="AO44" s="14">
        <v>0</v>
      </c>
      <c r="AP44" s="14">
        <v>0</v>
      </c>
      <c r="AQ44" s="14">
        <v>0</v>
      </c>
      <c r="AR44" s="14">
        <v>0</v>
      </c>
      <c r="AS44" s="14">
        <v>0</v>
      </c>
      <c r="AT44" s="14">
        <v>2.4460755839999999</v>
      </c>
      <c r="AU44" s="14">
        <v>0</v>
      </c>
      <c r="AV44" s="14">
        <v>0</v>
      </c>
      <c r="AW44" s="14">
        <v>0</v>
      </c>
      <c r="AX44" s="14">
        <v>9.0220099999999994E-5</v>
      </c>
      <c r="AY44" s="14">
        <v>0</v>
      </c>
      <c r="AZ44" s="14">
        <f t="shared" si="4"/>
        <v>0</v>
      </c>
      <c r="BA44" s="14">
        <f t="shared" si="5"/>
        <v>0</v>
      </c>
      <c r="BB44" s="14">
        <f t="shared" si="6"/>
        <v>0</v>
      </c>
      <c r="BC44" s="14">
        <f t="shared" si="7"/>
        <v>0</v>
      </c>
      <c r="BD44" s="14">
        <f t="shared" si="8"/>
        <v>0</v>
      </c>
      <c r="BE44" s="14">
        <f t="shared" si="9"/>
        <v>0</v>
      </c>
      <c r="BF44" s="14">
        <f t="shared" si="10"/>
        <v>0</v>
      </c>
      <c r="BG44" s="14">
        <f t="shared" si="11"/>
        <v>0</v>
      </c>
      <c r="BH44" s="14">
        <f t="shared" si="12"/>
        <v>0</v>
      </c>
      <c r="BI44" s="14">
        <f t="shared" si="13"/>
        <v>0</v>
      </c>
      <c r="BJ44" s="14">
        <f t="shared" si="14"/>
        <v>0</v>
      </c>
      <c r="BK44" s="14">
        <f t="shared" si="15"/>
        <v>0</v>
      </c>
      <c r="BL44" s="14">
        <f t="shared" si="16"/>
        <v>0</v>
      </c>
      <c r="BM44" s="14">
        <f t="shared" si="17"/>
        <v>0</v>
      </c>
      <c r="BN44" s="14">
        <f t="shared" si="18"/>
        <v>530.86441563905714</v>
      </c>
      <c r="BO44" s="14">
        <f t="shared" si="19"/>
        <v>0</v>
      </c>
      <c r="BP44" s="14">
        <f t="shared" si="20"/>
        <v>0</v>
      </c>
      <c r="BQ44" s="14">
        <f t="shared" si="21"/>
        <v>0</v>
      </c>
      <c r="BR44" s="14">
        <f t="shared" si="22"/>
        <v>1.9580196531407468E-2</v>
      </c>
      <c r="BS44" s="14">
        <f t="shared" si="23"/>
        <v>0</v>
      </c>
    </row>
    <row r="45" spans="1:71" x14ac:dyDescent="0.25">
      <c r="A45" s="9">
        <v>40</v>
      </c>
      <c r="B45" s="12" t="s">
        <v>286</v>
      </c>
      <c r="C45" s="12" t="s">
        <v>3</v>
      </c>
      <c r="D45" s="12" t="s">
        <v>14</v>
      </c>
      <c r="E45" s="12" t="s">
        <v>168</v>
      </c>
      <c r="F45" s="12" t="s">
        <v>165</v>
      </c>
      <c r="G45" s="18">
        <v>1</v>
      </c>
      <c r="H45" s="12" t="s">
        <v>74</v>
      </c>
      <c r="I45" s="12">
        <v>270</v>
      </c>
      <c r="J45" s="12">
        <f>I45*'Step 1 - Study Scope'!$A$10</f>
        <v>6750</v>
      </c>
      <c r="K45" s="12" t="s">
        <v>90</v>
      </c>
      <c r="L45" s="12" t="s">
        <v>75</v>
      </c>
      <c r="M45" s="12" t="s">
        <v>0</v>
      </c>
      <c r="N45" s="20" t="s">
        <v>120</v>
      </c>
      <c r="O45" s="3" t="s">
        <v>102</v>
      </c>
      <c r="P45" s="3" t="s">
        <v>102</v>
      </c>
      <c r="Q45" s="19" t="s">
        <v>95</v>
      </c>
      <c r="R45" s="15" t="s">
        <v>102</v>
      </c>
      <c r="S45" s="14">
        <v>272447.28737266036</v>
      </c>
      <c r="T45" s="3" t="s">
        <v>73</v>
      </c>
      <c r="U45" s="32">
        <v>3.78</v>
      </c>
      <c r="V45" s="33" t="s">
        <v>198</v>
      </c>
      <c r="W45" s="12" t="s">
        <v>103</v>
      </c>
      <c r="X45" s="19" t="s">
        <v>130</v>
      </c>
      <c r="Y45" s="15" t="s">
        <v>102</v>
      </c>
      <c r="Z45" s="12" t="s">
        <v>132</v>
      </c>
      <c r="AA45" s="22">
        <v>3.78541178</v>
      </c>
      <c r="AB45" s="77">
        <f t="shared" si="2"/>
        <v>1031325.1710495137</v>
      </c>
      <c r="AC45" s="84">
        <f t="shared" si="3"/>
        <v>0.9985703589689785</v>
      </c>
      <c r="AD45" s="30">
        <v>1</v>
      </c>
      <c r="AE45" s="84">
        <f t="shared" si="0"/>
        <v>0.9985703589689785</v>
      </c>
      <c r="AF45" s="14">
        <v>2.786351473698919</v>
      </c>
      <c r="AG45" s="14">
        <v>8.3844311684531641E-3</v>
      </c>
      <c r="AH45" s="14">
        <v>6.9459057022255688E-2</v>
      </c>
      <c r="AI45" s="14">
        <v>1.823320381257556E-10</v>
      </c>
      <c r="AJ45" s="14">
        <v>0</v>
      </c>
      <c r="AK45" s="14">
        <v>3.7850062343647178E-14</v>
      </c>
      <c r="AL45" s="14">
        <v>3.4285068755145696E-9</v>
      </c>
      <c r="AM45" s="14">
        <v>0</v>
      </c>
      <c r="AN45" s="14">
        <v>2.4679673259108636E-13</v>
      </c>
      <c r="AO45" s="14">
        <v>4.8846134589851354E-4</v>
      </c>
      <c r="AP45" s="14">
        <v>0.29161278459391105</v>
      </c>
      <c r="AQ45" s="14">
        <v>9.0243801878309021E-3</v>
      </c>
      <c r="AR45" s="14">
        <v>1.5708693125841761E-3</v>
      </c>
      <c r="AS45" s="14">
        <v>1.9498544854472146E-5</v>
      </c>
      <c r="AT45" s="14">
        <v>0</v>
      </c>
      <c r="AU45" s="14">
        <v>0</v>
      </c>
      <c r="AV45" s="14">
        <v>12.210652929929962</v>
      </c>
      <c r="AW45" s="14">
        <v>2.786351473698919</v>
      </c>
      <c r="AX45" s="14">
        <v>6.9835751706877254E-6</v>
      </c>
      <c r="AY45" s="14">
        <v>5.4509183194276197E-3</v>
      </c>
      <c r="AZ45" s="14">
        <f t="shared" si="4"/>
        <v>19397032268.962067</v>
      </c>
      <c r="BA45" s="14">
        <f t="shared" si="5"/>
        <v>58367755.635465376</v>
      </c>
      <c r="BB45" s="14">
        <f t="shared" si="6"/>
        <v>483535398.58480644</v>
      </c>
      <c r="BC45" s="14">
        <f t="shared" si="7"/>
        <v>1.2692944377529967</v>
      </c>
      <c r="BD45" s="14">
        <f t="shared" si="8"/>
        <v>0</v>
      </c>
      <c r="BE45" s="14">
        <f t="shared" si="9"/>
        <v>2.6349112364037764E-4</v>
      </c>
      <c r="BF45" s="14">
        <f t="shared" si="10"/>
        <v>23.867361718882858</v>
      </c>
      <c r="BG45" s="14">
        <f t="shared" si="11"/>
        <v>0</v>
      </c>
      <c r="BH45" s="14">
        <f t="shared" si="12"/>
        <v>1.7180618565642517E-3</v>
      </c>
      <c r="BI45" s="14">
        <f t="shared" si="13"/>
        <v>3400396.7474915562</v>
      </c>
      <c r="BJ45" s="14">
        <f t="shared" si="14"/>
        <v>2030046333.4228971</v>
      </c>
      <c r="BK45" s="14">
        <f t="shared" si="15"/>
        <v>62822725.475606203</v>
      </c>
      <c r="BL45" s="14">
        <f t="shared" si="16"/>
        <v>10935520.171856826</v>
      </c>
      <c r="BM45" s="14">
        <f t="shared" si="17"/>
        <v>135738.04572397194</v>
      </c>
      <c r="BN45" s="14">
        <f t="shared" si="18"/>
        <v>0</v>
      </c>
      <c r="BO45" s="14">
        <f t="shared" si="19"/>
        <v>0</v>
      </c>
      <c r="BP45" s="14">
        <f t="shared" si="20"/>
        <v>85003787620.707291</v>
      </c>
      <c r="BQ45" s="14">
        <f t="shared" si="21"/>
        <v>19397032268.962067</v>
      </c>
      <c r="BR45" s="14">
        <f t="shared" si="22"/>
        <v>48615.773787764927</v>
      </c>
      <c r="BS45" s="14">
        <f t="shared" si="23"/>
        <v>37946267.560084172</v>
      </c>
    </row>
    <row r="46" spans="1:71" x14ac:dyDescent="0.25">
      <c r="A46" s="9">
        <v>41</v>
      </c>
      <c r="B46" s="12" t="s">
        <v>286</v>
      </c>
      <c r="C46" s="12" t="s">
        <v>339</v>
      </c>
      <c r="D46" s="12" t="s">
        <v>20</v>
      </c>
      <c r="E46" s="12" t="s">
        <v>324</v>
      </c>
      <c r="F46" s="12" t="s">
        <v>156</v>
      </c>
      <c r="G46" s="18">
        <f>'Step 1 - Study Scope'!$A$16</f>
        <v>101325</v>
      </c>
      <c r="H46" s="12" t="s">
        <v>87</v>
      </c>
      <c r="I46" s="12">
        <v>1</v>
      </c>
      <c r="J46" s="12">
        <v>1</v>
      </c>
      <c r="K46" s="12" t="s">
        <v>88</v>
      </c>
      <c r="L46" s="12" t="s">
        <v>75</v>
      </c>
      <c r="M46" s="12" t="s">
        <v>0</v>
      </c>
      <c r="N46" s="20" t="s">
        <v>145</v>
      </c>
      <c r="O46" s="12" t="s">
        <v>102</v>
      </c>
      <c r="P46" s="12" t="s">
        <v>102</v>
      </c>
      <c r="Q46" s="19" t="s">
        <v>128</v>
      </c>
      <c r="R46" s="15" t="s">
        <v>102</v>
      </c>
      <c r="S46" s="14">
        <v>226841.42465753425</v>
      </c>
      <c r="T46" s="3" t="s">
        <v>45</v>
      </c>
      <c r="U46" s="32">
        <v>0.06</v>
      </c>
      <c r="V46" s="33" t="s">
        <v>33</v>
      </c>
      <c r="W46" s="12" t="s">
        <v>103</v>
      </c>
      <c r="X46" s="12" t="s">
        <v>127</v>
      </c>
      <c r="Y46" s="15" t="s">
        <v>102</v>
      </c>
      <c r="Z46" s="12" t="s">
        <v>45</v>
      </c>
      <c r="AA46" s="22">
        <v>1</v>
      </c>
      <c r="AB46" s="77">
        <f t="shared" si="2"/>
        <v>226841.42465753425</v>
      </c>
      <c r="AC46" s="84">
        <f t="shared" si="3"/>
        <v>0.06</v>
      </c>
      <c r="AD46" s="30">
        <v>1.0393171236420073</v>
      </c>
      <c r="AE46" s="84">
        <f t="shared" si="0"/>
        <v>6.2359027418520438E-2</v>
      </c>
      <c r="AF46" s="14">
        <v>0.13983923573340046</v>
      </c>
      <c r="AG46" s="14">
        <v>9.6354338460808418E-5</v>
      </c>
      <c r="AH46" s="14">
        <v>4.5904607745747599E-4</v>
      </c>
      <c r="AI46" s="14">
        <v>9.6810233689374001E-10</v>
      </c>
      <c r="AJ46" s="14">
        <v>0</v>
      </c>
      <c r="AK46" s="14">
        <v>3.8978663903256467E-15</v>
      </c>
      <c r="AL46" s="14">
        <v>8.5920331132056745E-9</v>
      </c>
      <c r="AM46" s="14">
        <v>0</v>
      </c>
      <c r="AN46" s="14">
        <v>3.0410253628917885E-14</v>
      </c>
      <c r="AO46" s="14">
        <v>2.4339846013585507E-5</v>
      </c>
      <c r="AP46" s="14">
        <v>6.1039000362382821E-3</v>
      </c>
      <c r="AQ46" s="14">
        <v>1.8048838192512317E-3</v>
      </c>
      <c r="AR46" s="14">
        <v>1.2648499456573918E-4</v>
      </c>
      <c r="AS46" s="14">
        <v>2.4191328110930694E-5</v>
      </c>
      <c r="AT46" s="14">
        <v>0</v>
      </c>
      <c r="AU46" s="14">
        <v>0</v>
      </c>
      <c r="AV46" s="14">
        <v>0.25563249151372502</v>
      </c>
      <c r="AW46" s="14">
        <v>0.13983923573340046</v>
      </c>
      <c r="AX46" s="14">
        <v>1.1445946542304014E-7</v>
      </c>
      <c r="AY46" s="14">
        <v>1.1075668126682852E-3</v>
      </c>
      <c r="AZ46" s="14">
        <f t="shared" si="4"/>
        <v>31721.33145678533</v>
      </c>
      <c r="BA46" s="14">
        <f t="shared" si="5"/>
        <v>21.857155408384028</v>
      </c>
      <c r="BB46" s="14">
        <f t="shared" si="6"/>
        <v>104.13066619390668</v>
      </c>
      <c r="BC46" s="14">
        <f t="shared" si="7"/>
        <v>2.1960571331526416E-4</v>
      </c>
      <c r="BD46" s="14">
        <f t="shared" si="8"/>
        <v>0</v>
      </c>
      <c r="BE46" s="14">
        <f t="shared" si="9"/>
        <v>8.8419756510619016E-10</v>
      </c>
      <c r="BF46" s="14">
        <f t="shared" si="10"/>
        <v>1.9490290321042844E-3</v>
      </c>
      <c r="BG46" s="14">
        <f t="shared" si="11"/>
        <v>0</v>
      </c>
      <c r="BH46" s="14">
        <f t="shared" si="12"/>
        <v>6.8983052573806841E-9</v>
      </c>
      <c r="BI46" s="14">
        <f t="shared" si="13"/>
        <v>5.5212853456667421</v>
      </c>
      <c r="BJ46" s="14">
        <f t="shared" si="14"/>
        <v>1384.6173801874668</v>
      </c>
      <c r="BK46" s="14">
        <f t="shared" si="15"/>
        <v>409.42241690028095</v>
      </c>
      <c r="BL46" s="14">
        <f t="shared" si="16"/>
        <v>28.692036365092754</v>
      </c>
      <c r="BM46" s="14">
        <f t="shared" si="17"/>
        <v>5.4875953330413756</v>
      </c>
      <c r="BN46" s="14">
        <f t="shared" si="18"/>
        <v>0</v>
      </c>
      <c r="BO46" s="14">
        <f t="shared" si="19"/>
        <v>0</v>
      </c>
      <c r="BP46" s="14">
        <f t="shared" si="20"/>
        <v>57988.03856372842</v>
      </c>
      <c r="BQ46" s="14">
        <f t="shared" si="21"/>
        <v>31721.33145678533</v>
      </c>
      <c r="BR46" s="14">
        <f t="shared" si="22"/>
        <v>2.5964148202102206E-2</v>
      </c>
      <c r="BS46" s="14">
        <f t="shared" si="23"/>
        <v>251.24203368907817</v>
      </c>
    </row>
    <row r="47" spans="1:71" x14ac:dyDescent="0.25">
      <c r="A47" s="9">
        <v>42</v>
      </c>
      <c r="B47" s="12" t="s">
        <v>286</v>
      </c>
      <c r="C47" s="12" t="s">
        <v>339</v>
      </c>
      <c r="D47" s="12" t="s">
        <v>328</v>
      </c>
      <c r="E47" s="12" t="s">
        <v>91</v>
      </c>
      <c r="F47" s="12" t="s">
        <v>159</v>
      </c>
      <c r="G47" s="12">
        <v>1</v>
      </c>
      <c r="H47" s="12" t="s">
        <v>111</v>
      </c>
      <c r="I47" s="12">
        <v>1</v>
      </c>
      <c r="J47" s="12">
        <v>1</v>
      </c>
      <c r="K47" s="12" t="s">
        <v>88</v>
      </c>
      <c r="L47" s="12" t="s">
        <v>75</v>
      </c>
      <c r="M47" s="12" t="s">
        <v>0</v>
      </c>
      <c r="N47" s="20" t="s">
        <v>145</v>
      </c>
      <c r="O47" s="12" t="s">
        <v>102</v>
      </c>
      <c r="P47" s="12" t="s">
        <v>102</v>
      </c>
      <c r="Q47" s="19" t="s">
        <v>128</v>
      </c>
      <c r="R47" s="15" t="s">
        <v>102</v>
      </c>
      <c r="S47" s="14">
        <v>453682.84931506851</v>
      </c>
      <c r="T47" s="3" t="s">
        <v>45</v>
      </c>
      <c r="U47" s="32">
        <v>0.06</v>
      </c>
      <c r="V47" s="33" t="s">
        <v>33</v>
      </c>
      <c r="W47" s="12" t="s">
        <v>103</v>
      </c>
      <c r="X47" s="12" t="s">
        <v>127</v>
      </c>
      <c r="Y47" s="15" t="s">
        <v>102</v>
      </c>
      <c r="Z47" s="12" t="s">
        <v>45</v>
      </c>
      <c r="AA47" s="22">
        <v>1</v>
      </c>
      <c r="AB47" s="77">
        <f t="shared" si="2"/>
        <v>453682.84931506851</v>
      </c>
      <c r="AC47" s="84">
        <f t="shared" si="3"/>
        <v>0.06</v>
      </c>
      <c r="AD47" s="30">
        <v>1.0393171236420073</v>
      </c>
      <c r="AE47" s="84">
        <f t="shared" si="0"/>
        <v>6.2359027418520438E-2</v>
      </c>
      <c r="AF47" s="14">
        <v>0.13983923573340046</v>
      </c>
      <c r="AG47" s="14">
        <v>9.6354338460808418E-5</v>
      </c>
      <c r="AH47" s="14">
        <v>4.5904607745747599E-4</v>
      </c>
      <c r="AI47" s="14">
        <v>9.6810233689374001E-10</v>
      </c>
      <c r="AJ47" s="14">
        <v>0</v>
      </c>
      <c r="AK47" s="14">
        <v>3.8978663903256467E-15</v>
      </c>
      <c r="AL47" s="14">
        <v>8.5920331132056745E-9</v>
      </c>
      <c r="AM47" s="14">
        <v>0</v>
      </c>
      <c r="AN47" s="14">
        <v>3.0410253628917885E-14</v>
      </c>
      <c r="AO47" s="14">
        <v>2.4339846013585507E-5</v>
      </c>
      <c r="AP47" s="14">
        <v>6.1039000362382821E-3</v>
      </c>
      <c r="AQ47" s="14">
        <v>1.8048838192512317E-3</v>
      </c>
      <c r="AR47" s="14">
        <v>1.2648499456573918E-4</v>
      </c>
      <c r="AS47" s="14">
        <v>2.4191328110930694E-5</v>
      </c>
      <c r="AT47" s="14">
        <v>0</v>
      </c>
      <c r="AU47" s="14">
        <v>0</v>
      </c>
      <c r="AV47" s="14">
        <v>0.25563249151372502</v>
      </c>
      <c r="AW47" s="14">
        <v>0.13983923573340046</v>
      </c>
      <c r="AX47" s="14">
        <v>1.1445946542304014E-7</v>
      </c>
      <c r="AY47" s="14">
        <v>1.1075668126682852E-3</v>
      </c>
      <c r="AZ47" s="14">
        <f t="shared" si="4"/>
        <v>63442.662913570661</v>
      </c>
      <c r="BA47" s="14">
        <f t="shared" si="5"/>
        <v>43.714310816768055</v>
      </c>
      <c r="BB47" s="14">
        <f t="shared" si="6"/>
        <v>208.26133238781335</v>
      </c>
      <c r="BC47" s="14">
        <f t="shared" si="7"/>
        <v>4.3921142663052833E-4</v>
      </c>
      <c r="BD47" s="14">
        <f t="shared" si="8"/>
        <v>0</v>
      </c>
      <c r="BE47" s="14">
        <f t="shared" si="9"/>
        <v>1.7683951302123803E-9</v>
      </c>
      <c r="BF47" s="14">
        <f t="shared" si="10"/>
        <v>3.8980580642085688E-3</v>
      </c>
      <c r="BG47" s="14">
        <f t="shared" si="11"/>
        <v>0</v>
      </c>
      <c r="BH47" s="14">
        <f t="shared" si="12"/>
        <v>1.3796610514761368E-8</v>
      </c>
      <c r="BI47" s="14">
        <f t="shared" si="13"/>
        <v>11.042570691333484</v>
      </c>
      <c r="BJ47" s="14">
        <f t="shared" si="14"/>
        <v>2769.2347603749336</v>
      </c>
      <c r="BK47" s="14">
        <f t="shared" si="15"/>
        <v>818.8448338005619</v>
      </c>
      <c r="BL47" s="14">
        <f t="shared" si="16"/>
        <v>57.384072730185508</v>
      </c>
      <c r="BM47" s="14">
        <f t="shared" si="17"/>
        <v>10.975190666082751</v>
      </c>
      <c r="BN47" s="14">
        <f t="shared" si="18"/>
        <v>0</v>
      </c>
      <c r="BO47" s="14">
        <f t="shared" si="19"/>
        <v>0</v>
      </c>
      <c r="BP47" s="14">
        <f t="shared" si="20"/>
        <v>115976.07712745684</v>
      </c>
      <c r="BQ47" s="14">
        <f t="shared" si="21"/>
        <v>63442.662913570661</v>
      </c>
      <c r="BR47" s="14">
        <f t="shared" si="22"/>
        <v>5.1928296404204412E-2</v>
      </c>
      <c r="BS47" s="14">
        <f t="shared" si="23"/>
        <v>502.48406737815634</v>
      </c>
    </row>
    <row r="48" spans="1:71" x14ac:dyDescent="0.25">
      <c r="A48" s="9">
        <v>43</v>
      </c>
      <c r="B48" s="12" t="s">
        <v>286</v>
      </c>
      <c r="C48" s="12" t="s">
        <v>17</v>
      </c>
      <c r="D48" s="12" t="s">
        <v>20</v>
      </c>
      <c r="E48" s="12" t="s">
        <v>324</v>
      </c>
      <c r="F48" s="12" t="s">
        <v>156</v>
      </c>
      <c r="G48" s="18">
        <f>'Step 1 - Study Scope'!$A$16</f>
        <v>101325</v>
      </c>
      <c r="H48" s="12" t="s">
        <v>87</v>
      </c>
      <c r="I48" s="12">
        <v>1</v>
      </c>
      <c r="J48" s="12">
        <f>I48*'Step 1 - Study Scope'!$A$31</f>
        <v>4</v>
      </c>
      <c r="K48" s="12" t="s">
        <v>89</v>
      </c>
      <c r="L48" s="12" t="s">
        <v>75</v>
      </c>
      <c r="M48" s="12" t="s">
        <v>0</v>
      </c>
      <c r="N48" s="20" t="s">
        <v>145</v>
      </c>
      <c r="O48" s="12" t="s">
        <v>102</v>
      </c>
      <c r="P48" s="12" t="s">
        <v>102</v>
      </c>
      <c r="Q48" s="19" t="s">
        <v>129</v>
      </c>
      <c r="R48" s="15" t="s">
        <v>102</v>
      </c>
      <c r="S48" s="14">
        <v>220151.52501509173</v>
      </c>
      <c r="T48" s="3" t="s">
        <v>45</v>
      </c>
      <c r="U48" s="32">
        <v>7.0000000000000007E-2</v>
      </c>
      <c r="V48" s="33" t="s">
        <v>33</v>
      </c>
      <c r="W48" s="12" t="s">
        <v>103</v>
      </c>
      <c r="X48" s="12" t="s">
        <v>127</v>
      </c>
      <c r="Y48" s="15" t="s">
        <v>102</v>
      </c>
      <c r="Z48" s="12" t="s">
        <v>45</v>
      </c>
      <c r="AA48" s="22">
        <v>1</v>
      </c>
      <c r="AB48" s="77">
        <f t="shared" si="2"/>
        <v>220151.52501509173</v>
      </c>
      <c r="AC48" s="84">
        <f t="shared" si="3"/>
        <v>7.0000000000000007E-2</v>
      </c>
      <c r="AD48" s="30">
        <v>1.0393171236420073</v>
      </c>
      <c r="AE48" s="84">
        <f t="shared" si="0"/>
        <v>7.2752198654940523E-2</v>
      </c>
      <c r="AF48" s="14">
        <v>0.13983923573340046</v>
      </c>
      <c r="AG48" s="14">
        <v>9.6354338460808418E-5</v>
      </c>
      <c r="AH48" s="14">
        <v>4.5904607745747599E-4</v>
      </c>
      <c r="AI48" s="14">
        <v>9.6810233689374001E-10</v>
      </c>
      <c r="AJ48" s="14">
        <v>0</v>
      </c>
      <c r="AK48" s="14">
        <v>3.8978663903256467E-15</v>
      </c>
      <c r="AL48" s="14">
        <v>8.5920331132056745E-9</v>
      </c>
      <c r="AM48" s="14">
        <v>0</v>
      </c>
      <c r="AN48" s="14">
        <v>3.0410253628917885E-14</v>
      </c>
      <c r="AO48" s="14">
        <v>2.4339846013585507E-5</v>
      </c>
      <c r="AP48" s="14">
        <v>6.1039000362382821E-3</v>
      </c>
      <c r="AQ48" s="14">
        <v>1.8048838192512317E-3</v>
      </c>
      <c r="AR48" s="14">
        <v>1.2648499456573918E-4</v>
      </c>
      <c r="AS48" s="14">
        <v>2.4191328110930694E-5</v>
      </c>
      <c r="AT48" s="14">
        <v>0</v>
      </c>
      <c r="AU48" s="14">
        <v>0</v>
      </c>
      <c r="AV48" s="14">
        <v>0.25563249151372502</v>
      </c>
      <c r="AW48" s="14">
        <v>0.13983923573340046</v>
      </c>
      <c r="AX48" s="14">
        <v>1.1445946542304014E-7</v>
      </c>
      <c r="AY48" s="14">
        <v>1.1075668126682852E-3</v>
      </c>
      <c r="AZ48" s="14">
        <f t="shared" si="4"/>
        <v>123143.28401461207</v>
      </c>
      <c r="BA48" s="14">
        <f t="shared" si="5"/>
        <v>84.85021821586912</v>
      </c>
      <c r="BB48" s="14">
        <f t="shared" si="6"/>
        <v>404.23877601783704</v>
      </c>
      <c r="BC48" s="14">
        <f t="shared" si="7"/>
        <v>8.5251682335132385E-4</v>
      </c>
      <c r="BD48" s="14">
        <f t="shared" si="8"/>
        <v>0</v>
      </c>
      <c r="BE48" s="14">
        <f t="shared" si="9"/>
        <v>3.4324849205410478E-9</v>
      </c>
      <c r="BF48" s="14">
        <f t="shared" si="10"/>
        <v>7.5661967714095819E-3</v>
      </c>
      <c r="BG48" s="14">
        <f t="shared" si="11"/>
        <v>0</v>
      </c>
      <c r="BH48" s="14">
        <f t="shared" si="12"/>
        <v>2.6779454850007999E-8</v>
      </c>
      <c r="BI48" s="14">
        <f t="shared" si="13"/>
        <v>21.433816874093402</v>
      </c>
      <c r="BJ48" s="14">
        <f t="shared" si="14"/>
        <v>5375.1316060701256</v>
      </c>
      <c r="BK48" s="14">
        <f t="shared" si="15"/>
        <v>1589.3917011328874</v>
      </c>
      <c r="BL48" s="14">
        <f t="shared" si="16"/>
        <v>111.38345778069228</v>
      </c>
      <c r="BM48" s="14">
        <f t="shared" si="17"/>
        <v>21.303031103047402</v>
      </c>
      <c r="BN48" s="14">
        <f t="shared" si="18"/>
        <v>0</v>
      </c>
      <c r="BO48" s="14">
        <f t="shared" si="19"/>
        <v>0</v>
      </c>
      <c r="BP48" s="14">
        <f t="shared" si="20"/>
        <v>225111.53140061622</v>
      </c>
      <c r="BQ48" s="14">
        <f t="shared" si="21"/>
        <v>123143.28401461207</v>
      </c>
      <c r="BR48" s="14">
        <f t="shared" si="22"/>
        <v>0.10079370346117779</v>
      </c>
      <c r="BS48" s="14">
        <f t="shared" si="23"/>
        <v>975.33009146010966</v>
      </c>
    </row>
    <row r="49" spans="1:71" x14ac:dyDescent="0.25">
      <c r="A49" s="9">
        <v>44</v>
      </c>
      <c r="B49" s="12" t="s">
        <v>286</v>
      </c>
      <c r="C49" s="12" t="s">
        <v>17</v>
      </c>
      <c r="D49" s="12" t="s">
        <v>20</v>
      </c>
      <c r="E49" s="12" t="s">
        <v>325</v>
      </c>
      <c r="F49" s="12" t="s">
        <v>156</v>
      </c>
      <c r="G49" s="18">
        <f>'Step 1 - Study Scope'!$A$16</f>
        <v>101325</v>
      </c>
      <c r="H49" s="12" t="s">
        <v>87</v>
      </c>
      <c r="I49" s="12">
        <v>1</v>
      </c>
      <c r="J49" s="12">
        <f>I49*'Step 1 - Study Scope'!$A$31</f>
        <v>4</v>
      </c>
      <c r="K49" s="12" t="s">
        <v>89</v>
      </c>
      <c r="L49" s="12" t="s">
        <v>75</v>
      </c>
      <c r="M49" s="12" t="s">
        <v>0</v>
      </c>
      <c r="N49" s="20" t="s">
        <v>145</v>
      </c>
      <c r="O49" s="12" t="s">
        <v>102</v>
      </c>
      <c r="P49" s="12" t="s">
        <v>102</v>
      </c>
      <c r="Q49" s="19" t="s">
        <v>129</v>
      </c>
      <c r="R49" s="15" t="s">
        <v>102</v>
      </c>
      <c r="S49" s="14">
        <v>286196.98251961928</v>
      </c>
      <c r="T49" s="3" t="s">
        <v>45</v>
      </c>
      <c r="U49" s="32">
        <v>7.0000000000000007E-2</v>
      </c>
      <c r="V49" s="33" t="s">
        <v>33</v>
      </c>
      <c r="W49" s="12" t="s">
        <v>103</v>
      </c>
      <c r="X49" s="12" t="s">
        <v>127</v>
      </c>
      <c r="Y49" s="15" t="s">
        <v>102</v>
      </c>
      <c r="Z49" s="12" t="s">
        <v>45</v>
      </c>
      <c r="AA49" s="22">
        <v>1</v>
      </c>
      <c r="AB49" s="77">
        <f t="shared" si="2"/>
        <v>286196.98251961928</v>
      </c>
      <c r="AC49" s="84">
        <f t="shared" si="3"/>
        <v>7.0000000000000007E-2</v>
      </c>
      <c r="AD49" s="30">
        <v>1.0393171236420073</v>
      </c>
      <c r="AE49" s="84">
        <f t="shared" si="0"/>
        <v>7.2752198654940523E-2</v>
      </c>
      <c r="AF49" s="14">
        <v>0.13983923573340046</v>
      </c>
      <c r="AG49" s="14">
        <v>9.6354338460808418E-5</v>
      </c>
      <c r="AH49" s="14">
        <v>4.5904607745747599E-4</v>
      </c>
      <c r="AI49" s="14">
        <v>9.6810233689374001E-10</v>
      </c>
      <c r="AJ49" s="14">
        <v>0</v>
      </c>
      <c r="AK49" s="14">
        <v>3.8978663903256467E-15</v>
      </c>
      <c r="AL49" s="14">
        <v>8.5920331132056745E-9</v>
      </c>
      <c r="AM49" s="14">
        <v>0</v>
      </c>
      <c r="AN49" s="14">
        <v>3.0410253628917885E-14</v>
      </c>
      <c r="AO49" s="14">
        <v>2.4339846013585507E-5</v>
      </c>
      <c r="AP49" s="14">
        <v>6.1039000362382821E-3</v>
      </c>
      <c r="AQ49" s="14">
        <v>1.8048838192512317E-3</v>
      </c>
      <c r="AR49" s="14">
        <v>1.2648499456573918E-4</v>
      </c>
      <c r="AS49" s="14">
        <v>2.4191328110930694E-5</v>
      </c>
      <c r="AT49" s="14">
        <v>0</v>
      </c>
      <c r="AU49" s="14">
        <v>0</v>
      </c>
      <c r="AV49" s="14">
        <v>0.25563249151372502</v>
      </c>
      <c r="AW49" s="14">
        <v>0.13983923573340046</v>
      </c>
      <c r="AX49" s="14">
        <v>1.1445946542304014E-7</v>
      </c>
      <c r="AY49" s="14">
        <v>1.1075668126682852E-3</v>
      </c>
      <c r="AZ49" s="14">
        <f t="shared" si="4"/>
        <v>160086.26921899573</v>
      </c>
      <c r="BA49" s="14">
        <f t="shared" si="5"/>
        <v>110.30528368062987</v>
      </c>
      <c r="BB49" s="14">
        <f t="shared" si="6"/>
        <v>525.51040882318819</v>
      </c>
      <c r="BC49" s="14">
        <f t="shared" si="7"/>
        <v>1.1082718703567212E-3</v>
      </c>
      <c r="BD49" s="14">
        <f t="shared" si="8"/>
        <v>0</v>
      </c>
      <c r="BE49" s="14">
        <f t="shared" si="9"/>
        <v>4.4622303967033622E-9</v>
      </c>
      <c r="BF49" s="14">
        <f t="shared" si="10"/>
        <v>9.8360558028324583E-3</v>
      </c>
      <c r="BG49" s="14">
        <f t="shared" si="11"/>
        <v>0</v>
      </c>
      <c r="BH49" s="14">
        <f t="shared" si="12"/>
        <v>3.4813291305010402E-8</v>
      </c>
      <c r="BI49" s="14">
        <f t="shared" si="13"/>
        <v>27.863961936321424</v>
      </c>
      <c r="BJ49" s="14">
        <f t="shared" si="14"/>
        <v>6987.6710878911645</v>
      </c>
      <c r="BK49" s="14">
        <f t="shared" si="15"/>
        <v>2066.2092114727539</v>
      </c>
      <c r="BL49" s="14">
        <f t="shared" si="16"/>
        <v>144.79849511489999</v>
      </c>
      <c r="BM49" s="14">
        <f t="shared" si="17"/>
        <v>27.693940433961625</v>
      </c>
      <c r="BN49" s="14">
        <f t="shared" si="18"/>
        <v>0</v>
      </c>
      <c r="BO49" s="14">
        <f t="shared" si="19"/>
        <v>0</v>
      </c>
      <c r="BP49" s="14">
        <f t="shared" si="20"/>
        <v>292644.99082080112</v>
      </c>
      <c r="BQ49" s="14">
        <f t="shared" si="21"/>
        <v>160086.26921899573</v>
      </c>
      <c r="BR49" s="14">
        <f t="shared" si="22"/>
        <v>0.13103181449953114</v>
      </c>
      <c r="BS49" s="14">
        <f t="shared" si="23"/>
        <v>1267.9291188981426</v>
      </c>
    </row>
    <row r="50" spans="1:71" x14ac:dyDescent="0.25">
      <c r="A50" s="9">
        <v>45</v>
      </c>
      <c r="B50" s="12" t="s">
        <v>286</v>
      </c>
      <c r="C50" s="12" t="s">
        <v>339</v>
      </c>
      <c r="D50" s="12" t="s">
        <v>328</v>
      </c>
      <c r="E50" s="12" t="s">
        <v>91</v>
      </c>
      <c r="F50" s="12" t="s">
        <v>159</v>
      </c>
      <c r="G50" s="12">
        <v>1</v>
      </c>
      <c r="H50" s="12" t="s">
        <v>111</v>
      </c>
      <c r="I50" s="12">
        <v>1</v>
      </c>
      <c r="J50" s="12">
        <v>1</v>
      </c>
      <c r="K50" s="12" t="s">
        <v>6</v>
      </c>
      <c r="L50" s="12" t="s">
        <v>144</v>
      </c>
      <c r="M50" s="12" t="s">
        <v>0</v>
      </c>
      <c r="N50" s="12" t="s">
        <v>115</v>
      </c>
      <c r="O50" s="3" t="s">
        <v>40</v>
      </c>
      <c r="P50" s="3" t="s">
        <v>102</v>
      </c>
      <c r="Q50" s="19" t="s">
        <v>95</v>
      </c>
      <c r="R50" s="15" t="s">
        <v>102</v>
      </c>
      <c r="S50" s="81">
        <v>850000</v>
      </c>
      <c r="T50" s="3" t="s">
        <v>4</v>
      </c>
      <c r="U50" s="32">
        <v>0.79</v>
      </c>
      <c r="V50" s="33" t="s">
        <v>33</v>
      </c>
      <c r="W50" s="12" t="s">
        <v>105</v>
      </c>
      <c r="X50" s="12" t="s">
        <v>115</v>
      </c>
      <c r="Y50" s="15" t="s">
        <v>102</v>
      </c>
      <c r="Z50" s="12" t="s">
        <v>4</v>
      </c>
      <c r="AA50" s="22">
        <v>1</v>
      </c>
      <c r="AB50" s="77">
        <f t="shared" si="2"/>
        <v>850000</v>
      </c>
      <c r="AC50" s="84">
        <f t="shared" si="3"/>
        <v>0.79</v>
      </c>
      <c r="AD50" s="30">
        <v>1.0261538461538462</v>
      </c>
      <c r="AE50" s="84">
        <f t="shared" si="0"/>
        <v>0.81066153846153854</v>
      </c>
      <c r="AF50" s="14">
        <v>2.0319462259146861</v>
      </c>
      <c r="AG50" s="14">
        <v>6.1152217250898938E-4</v>
      </c>
      <c r="AH50" s="14">
        <v>4.3534295508687315E-3</v>
      </c>
      <c r="AI50" s="14">
        <v>5.2612162947584421E-9</v>
      </c>
      <c r="AJ50" s="14">
        <v>0</v>
      </c>
      <c r="AK50" s="14">
        <v>3.5999071405225902E-13</v>
      </c>
      <c r="AL50" s="14">
        <v>1.6426383568724085E-7</v>
      </c>
      <c r="AM50" s="14">
        <v>0</v>
      </c>
      <c r="AN50" s="14">
        <v>1.9701202312864925E-12</v>
      </c>
      <c r="AO50" s="14">
        <v>3.5378457497513118E-3</v>
      </c>
      <c r="AP50" s="14">
        <v>6.5559465251311497E-2</v>
      </c>
      <c r="AQ50" s="14">
        <v>0.12156445715383604</v>
      </c>
      <c r="AR50" s="14">
        <v>0.37083718449785991</v>
      </c>
      <c r="AS50" s="14">
        <v>1.8647352713735754E-4</v>
      </c>
      <c r="AT50" s="14">
        <v>0</v>
      </c>
      <c r="AU50" s="14">
        <v>0</v>
      </c>
      <c r="AV50" s="14">
        <v>2.77418773303443</v>
      </c>
      <c r="AW50" s="14">
        <v>2.0319462259146861</v>
      </c>
      <c r="AX50" s="14">
        <v>1.0124438181234637E-6</v>
      </c>
      <c r="AY50" s="14">
        <v>7.3221478487094399E-2</v>
      </c>
      <c r="AZ50" s="14">
        <f t="shared" si="4"/>
        <v>1400137.5555354489</v>
      </c>
      <c r="BA50" s="14">
        <f t="shared" si="5"/>
        <v>421.37687939405777</v>
      </c>
      <c r="BB50" s="14">
        <f t="shared" si="6"/>
        <v>2999.7842126974951</v>
      </c>
      <c r="BC50" s="14">
        <f t="shared" si="7"/>
        <v>3.6253058413346249E-3</v>
      </c>
      <c r="BD50" s="14">
        <f t="shared" si="8"/>
        <v>0</v>
      </c>
      <c r="BE50" s="14">
        <f t="shared" si="9"/>
        <v>2.4805603217265127E-7</v>
      </c>
      <c r="BF50" s="14">
        <f t="shared" si="10"/>
        <v>0.11318801768904023</v>
      </c>
      <c r="BG50" s="14">
        <f t="shared" si="11"/>
        <v>0</v>
      </c>
      <c r="BH50" s="14">
        <f t="shared" si="12"/>
        <v>1.3575355930015735E-6</v>
      </c>
      <c r="BI50" s="14">
        <f t="shared" si="13"/>
        <v>2437.7961565830615</v>
      </c>
      <c r="BJ50" s="14">
        <f t="shared" si="14"/>
        <v>45174.556417142361</v>
      </c>
      <c r="BK50" s="14">
        <f t="shared" si="15"/>
        <v>83765.485379784936</v>
      </c>
      <c r="BL50" s="14">
        <f t="shared" si="16"/>
        <v>255529.92612821344</v>
      </c>
      <c r="BM50" s="14">
        <f t="shared" si="17"/>
        <v>128.49187893279176</v>
      </c>
      <c r="BN50" s="14">
        <f t="shared" si="18"/>
        <v>0</v>
      </c>
      <c r="BO50" s="14">
        <f t="shared" si="19"/>
        <v>0</v>
      </c>
      <c r="BP50" s="14">
        <f t="shared" si="20"/>
        <v>1911588.2012963961</v>
      </c>
      <c r="BQ50" s="14">
        <f t="shared" si="21"/>
        <v>1400137.5555354489</v>
      </c>
      <c r="BR50" s="14">
        <f t="shared" si="22"/>
        <v>0.69763687372496497</v>
      </c>
      <c r="BS50" s="14">
        <f t="shared" si="23"/>
        <v>50454.160938959933</v>
      </c>
    </row>
    <row r="51" spans="1:71" s="9" customFormat="1" x14ac:dyDescent="0.25">
      <c r="A51" s="9">
        <v>46</v>
      </c>
      <c r="B51" s="12" t="s">
        <v>286</v>
      </c>
      <c r="C51" s="12" t="s">
        <v>339</v>
      </c>
      <c r="D51" s="12" t="s">
        <v>360</v>
      </c>
      <c r="E51" s="12" t="s">
        <v>91</v>
      </c>
      <c r="F51" s="12" t="s">
        <v>159</v>
      </c>
      <c r="G51" s="12">
        <v>1</v>
      </c>
      <c r="H51" s="12" t="s">
        <v>111</v>
      </c>
      <c r="I51" s="12">
        <v>1</v>
      </c>
      <c r="J51" s="12">
        <v>1</v>
      </c>
      <c r="K51" s="12" t="s">
        <v>6</v>
      </c>
      <c r="L51" s="12" t="s">
        <v>144</v>
      </c>
      <c r="M51" s="12" t="s">
        <v>0</v>
      </c>
      <c r="N51" s="12" t="s">
        <v>115</v>
      </c>
      <c r="O51" s="3" t="s">
        <v>40</v>
      </c>
      <c r="P51" s="3" t="s">
        <v>102</v>
      </c>
      <c r="Q51" s="19" t="s">
        <v>95</v>
      </c>
      <c r="R51" s="15" t="s">
        <v>102</v>
      </c>
      <c r="S51" s="81">
        <v>1200000</v>
      </c>
      <c r="T51" s="3" t="s">
        <v>4</v>
      </c>
      <c r="U51" s="32">
        <v>0.79</v>
      </c>
      <c r="V51" s="33" t="s">
        <v>33</v>
      </c>
      <c r="W51" s="12" t="s">
        <v>105</v>
      </c>
      <c r="X51" s="12" t="s">
        <v>115</v>
      </c>
      <c r="Y51" s="15" t="s">
        <v>102</v>
      </c>
      <c r="Z51" s="12" t="s">
        <v>4</v>
      </c>
      <c r="AA51" s="22">
        <v>1</v>
      </c>
      <c r="AB51" s="77">
        <f t="shared" si="2"/>
        <v>1200000</v>
      </c>
      <c r="AC51" s="84">
        <f t="shared" si="3"/>
        <v>0.79</v>
      </c>
      <c r="AD51" s="30">
        <v>1.0261538461538462</v>
      </c>
      <c r="AE51" s="84">
        <f t="shared" si="0"/>
        <v>0.81066153846153854</v>
      </c>
      <c r="AF51" s="14">
        <v>2.0319462259146861</v>
      </c>
      <c r="AG51" s="14">
        <v>6.1152217250898938E-4</v>
      </c>
      <c r="AH51" s="14">
        <v>4.3534295508687315E-3</v>
      </c>
      <c r="AI51" s="14">
        <v>5.2612162947584421E-9</v>
      </c>
      <c r="AJ51" s="14">
        <v>0</v>
      </c>
      <c r="AK51" s="14">
        <v>3.5999071405225902E-13</v>
      </c>
      <c r="AL51" s="14">
        <v>1.6426383568724085E-7</v>
      </c>
      <c r="AM51" s="14">
        <v>0</v>
      </c>
      <c r="AN51" s="14">
        <v>1.9701202312864925E-12</v>
      </c>
      <c r="AO51" s="14">
        <v>3.5378457497513118E-3</v>
      </c>
      <c r="AP51" s="14">
        <v>6.5559465251311497E-2</v>
      </c>
      <c r="AQ51" s="14">
        <v>0.12156445715383604</v>
      </c>
      <c r="AR51" s="14">
        <v>0.37083718449785991</v>
      </c>
      <c r="AS51" s="14">
        <v>1.8647352713735754E-4</v>
      </c>
      <c r="AT51" s="14">
        <v>0</v>
      </c>
      <c r="AU51" s="14">
        <v>0</v>
      </c>
      <c r="AV51" s="14">
        <v>2.77418773303443</v>
      </c>
      <c r="AW51" s="14">
        <v>2.0319462259146861</v>
      </c>
      <c r="AX51" s="14">
        <v>1.0124438181234637E-6</v>
      </c>
      <c r="AY51" s="14">
        <v>7.3221478487094399E-2</v>
      </c>
      <c r="AZ51" s="14">
        <f t="shared" si="4"/>
        <v>1976664.7842853398</v>
      </c>
      <c r="BA51" s="14">
        <f t="shared" si="5"/>
        <v>594.88500620337561</v>
      </c>
      <c r="BB51" s="14">
        <f t="shared" si="6"/>
        <v>4234.9894767494052</v>
      </c>
      <c r="BC51" s="14">
        <f t="shared" si="7"/>
        <v>5.1180788348253528E-3</v>
      </c>
      <c r="BD51" s="14">
        <f t="shared" si="8"/>
        <v>0</v>
      </c>
      <c r="BE51" s="14">
        <f t="shared" si="9"/>
        <v>3.5019675130256649E-7</v>
      </c>
      <c r="BF51" s="14">
        <f t="shared" si="10"/>
        <v>0.15979484850217446</v>
      </c>
      <c r="BG51" s="14">
        <f t="shared" si="11"/>
        <v>0</v>
      </c>
      <c r="BH51" s="14">
        <f t="shared" si="12"/>
        <v>1.9165208371786921E-6</v>
      </c>
      <c r="BI51" s="14">
        <f t="shared" si="13"/>
        <v>3441.5945739996164</v>
      </c>
      <c r="BJ51" s="14">
        <f t="shared" si="14"/>
        <v>63775.844353612745</v>
      </c>
      <c r="BK51" s="14">
        <f t="shared" si="15"/>
        <v>118257.15583028461</v>
      </c>
      <c r="BL51" s="14">
        <f t="shared" si="16"/>
        <v>360748.13100453664</v>
      </c>
      <c r="BM51" s="14">
        <f t="shared" si="17"/>
        <v>181.40029966982365</v>
      </c>
      <c r="BN51" s="14">
        <f t="shared" si="18"/>
        <v>0</v>
      </c>
      <c r="BO51" s="14">
        <f t="shared" si="19"/>
        <v>0</v>
      </c>
      <c r="BP51" s="14">
        <f t="shared" si="20"/>
        <v>2698712.7547713825</v>
      </c>
      <c r="BQ51" s="14">
        <f t="shared" si="21"/>
        <v>1976664.7842853398</v>
      </c>
      <c r="BR51" s="14">
        <f t="shared" si="22"/>
        <v>0.9848991158470094</v>
      </c>
      <c r="BS51" s="14">
        <f t="shared" si="23"/>
        <v>71229.403678531671</v>
      </c>
    </row>
    <row r="52" spans="1:71" x14ac:dyDescent="0.25">
      <c r="A52" s="9">
        <v>47</v>
      </c>
      <c r="B52" s="12" t="s">
        <v>286</v>
      </c>
      <c r="C52" s="12" t="s">
        <v>339</v>
      </c>
      <c r="D52" s="12" t="s">
        <v>328</v>
      </c>
      <c r="E52" s="12" t="s">
        <v>91</v>
      </c>
      <c r="F52" s="12" t="s">
        <v>159</v>
      </c>
      <c r="G52" s="12">
        <v>1</v>
      </c>
      <c r="H52" s="12" t="s">
        <v>111</v>
      </c>
      <c r="I52" s="12">
        <v>1</v>
      </c>
      <c r="J52" s="12">
        <v>1</v>
      </c>
      <c r="K52" s="12" t="s">
        <v>7</v>
      </c>
      <c r="L52" s="12" t="s">
        <v>144</v>
      </c>
      <c r="M52" s="12" t="s">
        <v>0</v>
      </c>
      <c r="N52" s="12" t="s">
        <v>113</v>
      </c>
      <c r="O52" s="3" t="s">
        <v>41</v>
      </c>
      <c r="P52" s="3" t="s">
        <v>102</v>
      </c>
      <c r="Q52" s="19" t="s">
        <v>95</v>
      </c>
      <c r="R52" s="15" t="s">
        <v>102</v>
      </c>
      <c r="S52" s="14">
        <v>310000</v>
      </c>
      <c r="T52" s="3" t="s">
        <v>4</v>
      </c>
      <c r="U52" s="32">
        <v>1.6950000000000001</v>
      </c>
      <c r="V52" s="33" t="s">
        <v>33</v>
      </c>
      <c r="W52" s="12" t="s">
        <v>105</v>
      </c>
      <c r="X52" s="12" t="s">
        <v>113</v>
      </c>
      <c r="Y52" s="15" t="s">
        <v>102</v>
      </c>
      <c r="Z52" s="12" t="s">
        <v>4</v>
      </c>
      <c r="AA52" s="22">
        <v>1</v>
      </c>
      <c r="AB52" s="77">
        <f t="shared" si="2"/>
        <v>310000</v>
      </c>
      <c r="AC52" s="84">
        <f t="shared" si="3"/>
        <v>1.6950000000000001</v>
      </c>
      <c r="AD52" s="30">
        <v>0.99680715197956582</v>
      </c>
      <c r="AE52" s="84">
        <f t="shared" si="0"/>
        <v>1.6895881226053642</v>
      </c>
      <c r="AF52" s="14">
        <v>2.8047543161100705</v>
      </c>
      <c r="AG52" s="14">
        <v>1.2604421103816809E-3</v>
      </c>
      <c r="AH52" s="14">
        <v>4.5837130800339366E-3</v>
      </c>
      <c r="AI52" s="14">
        <v>8.5315614727473394E-9</v>
      </c>
      <c r="AJ52" s="14">
        <v>0</v>
      </c>
      <c r="AK52" s="14">
        <v>2.1375328968185303E-13</v>
      </c>
      <c r="AL52" s="14">
        <v>1.9896874222349928E-7</v>
      </c>
      <c r="AM52" s="14">
        <v>0</v>
      </c>
      <c r="AN52" s="14">
        <v>1.2330543316019962E-12</v>
      </c>
      <c r="AO52" s="14">
        <v>5.1044221894725478E-3</v>
      </c>
      <c r="AP52" s="14">
        <v>7.6032989946113114E-2</v>
      </c>
      <c r="AQ52" s="14">
        <v>6.9363385947390749E-2</v>
      </c>
      <c r="AR52" s="14">
        <v>0.41617614660857682</v>
      </c>
      <c r="AS52" s="14">
        <v>1.7180135761798861E-3</v>
      </c>
      <c r="AT52" s="14">
        <v>0</v>
      </c>
      <c r="AU52" s="14">
        <v>0</v>
      </c>
      <c r="AV52" s="14">
        <v>3.2247172874029948</v>
      </c>
      <c r="AW52" s="14">
        <v>2.8047543161100705</v>
      </c>
      <c r="AX52" s="14">
        <v>1.6829195995423123E-6</v>
      </c>
      <c r="AY52" s="14">
        <v>4.3456327567253476E-2</v>
      </c>
      <c r="AZ52" s="14">
        <f t="shared" si="4"/>
        <v>1469052.6695909689</v>
      </c>
      <c r="BA52" s="14">
        <f t="shared" si="5"/>
        <v>660.18468586908352</v>
      </c>
      <c r="BB52" s="14">
        <f t="shared" si="6"/>
        <v>2400.8220250114191</v>
      </c>
      <c r="BC52" s="14">
        <f t="shared" si="7"/>
        <v>4.4685957288057446E-3</v>
      </c>
      <c r="BD52" s="14">
        <f t="shared" si="8"/>
        <v>0</v>
      </c>
      <c r="BE52" s="14">
        <f t="shared" si="9"/>
        <v>1.1195805601842761E-7</v>
      </c>
      <c r="BF52" s="14">
        <f t="shared" si="10"/>
        <v>0.10421431932547137</v>
      </c>
      <c r="BG52" s="14">
        <f t="shared" si="11"/>
        <v>0</v>
      </c>
      <c r="BH52" s="14">
        <f t="shared" si="12"/>
        <v>6.4583972549256694E-7</v>
      </c>
      <c r="BI52" s="14">
        <f t="shared" si="13"/>
        <v>2673.5550422697861</v>
      </c>
      <c r="BJ52" s="14">
        <f t="shared" si="14"/>
        <v>39823.975389128995</v>
      </c>
      <c r="BK52" s="14">
        <f t="shared" si="15"/>
        <v>36330.621442525</v>
      </c>
      <c r="BL52" s="14">
        <f t="shared" si="16"/>
        <v>217981.54500867124</v>
      </c>
      <c r="BM52" s="14">
        <f t="shared" si="17"/>
        <v>899.84795316437351</v>
      </c>
      <c r="BN52" s="14">
        <f t="shared" si="18"/>
        <v>0</v>
      </c>
      <c r="BO52" s="14">
        <f t="shared" si="19"/>
        <v>0</v>
      </c>
      <c r="BP52" s="14">
        <f t="shared" si="20"/>
        <v>1689017.6485424493</v>
      </c>
      <c r="BQ52" s="14">
        <f t="shared" si="21"/>
        <v>1469052.6695909689</v>
      </c>
      <c r="BR52" s="14">
        <f t="shared" si="22"/>
        <v>0.88146669967280467</v>
      </c>
      <c r="BS52" s="14">
        <f t="shared" si="23"/>
        <v>22761.221422000654</v>
      </c>
    </row>
    <row r="53" spans="1:71" x14ac:dyDescent="0.25">
      <c r="A53" s="9">
        <v>48</v>
      </c>
      <c r="B53" s="12" t="s">
        <v>286</v>
      </c>
      <c r="C53" s="12" t="s">
        <v>339</v>
      </c>
      <c r="D53" s="12" t="s">
        <v>328</v>
      </c>
      <c r="E53" s="12" t="s">
        <v>91</v>
      </c>
      <c r="F53" s="12" t="s">
        <v>159</v>
      </c>
      <c r="G53" s="12">
        <v>1</v>
      </c>
      <c r="H53" s="12" t="s">
        <v>111</v>
      </c>
      <c r="I53" s="12">
        <v>1</v>
      </c>
      <c r="J53" s="12">
        <v>1</v>
      </c>
      <c r="K53" s="12" t="s">
        <v>162</v>
      </c>
      <c r="L53" s="12" t="s">
        <v>144</v>
      </c>
      <c r="M53" s="12" t="s">
        <v>0</v>
      </c>
      <c r="N53" s="12" t="s">
        <v>123</v>
      </c>
      <c r="O53" s="3">
        <v>339113</v>
      </c>
      <c r="P53" s="3" t="s">
        <v>102</v>
      </c>
      <c r="Q53" s="19" t="s">
        <v>95</v>
      </c>
      <c r="R53" s="15" t="s">
        <v>102</v>
      </c>
      <c r="S53" s="14">
        <v>89.543999999999997</v>
      </c>
      <c r="T53" s="3" t="s">
        <v>4</v>
      </c>
      <c r="U53" s="32">
        <v>92.73</v>
      </c>
      <c r="V53" s="33" t="s">
        <v>33</v>
      </c>
      <c r="W53" s="12" t="s">
        <v>105</v>
      </c>
      <c r="X53" s="12" t="s">
        <v>123</v>
      </c>
      <c r="Y53" s="15" t="s">
        <v>102</v>
      </c>
      <c r="Z53" s="12" t="s">
        <v>4</v>
      </c>
      <c r="AA53" s="22">
        <v>1</v>
      </c>
      <c r="AB53" s="77">
        <f t="shared" si="2"/>
        <v>89.543999999999997</v>
      </c>
      <c r="AC53" s="84">
        <f t="shared" si="3"/>
        <v>92.73</v>
      </c>
      <c r="AD53" s="30">
        <v>1.0034619188921861</v>
      </c>
      <c r="AE53" s="84">
        <f t="shared" si="0"/>
        <v>93.051023738872416</v>
      </c>
      <c r="AF53" s="14">
        <v>0.30609323423707907</v>
      </c>
      <c r="AG53" s="14">
        <v>8.6108683504311509E-5</v>
      </c>
      <c r="AH53" s="14">
        <v>1.1118117579088248E-3</v>
      </c>
      <c r="AI53" s="14">
        <v>3.9233813678444249E-10</v>
      </c>
      <c r="AJ53" s="14">
        <v>0</v>
      </c>
      <c r="AK53" s="14">
        <v>1.092046475002945E-12</v>
      </c>
      <c r="AL53" s="14">
        <v>1.0005724235937742E-8</v>
      </c>
      <c r="AM53" s="14">
        <v>0</v>
      </c>
      <c r="AN53" s="14">
        <v>4.7169886033874452E-12</v>
      </c>
      <c r="AO53" s="14">
        <v>1.6487859662782938E-3</v>
      </c>
      <c r="AP53" s="14">
        <v>2.4334462926377295E-2</v>
      </c>
      <c r="AQ53" s="14">
        <v>0.12447543842908018</v>
      </c>
      <c r="AR53" s="14">
        <v>1.6915440632513597E-2</v>
      </c>
      <c r="AS53" s="14">
        <v>6.2344560440253651E-5</v>
      </c>
      <c r="AT53" s="14">
        <v>0</v>
      </c>
      <c r="AU53" s="14">
        <v>0</v>
      </c>
      <c r="AV53" s="14">
        <v>1.0255322695757718</v>
      </c>
      <c r="AW53" s="14">
        <v>0.30609323423707907</v>
      </c>
      <c r="AX53" s="14">
        <v>1.0315543235790206E-7</v>
      </c>
      <c r="AY53" s="14">
        <v>7.4792921091949585E-2</v>
      </c>
      <c r="AZ53" s="14">
        <f t="shared" si="4"/>
        <v>2550.4180687820231</v>
      </c>
      <c r="BA53" s="14">
        <f t="shared" si="5"/>
        <v>0.71747140323373215</v>
      </c>
      <c r="BB53" s="14">
        <f t="shared" si="6"/>
        <v>9.2637944236909178</v>
      </c>
      <c r="BC53" s="14">
        <f t="shared" si="7"/>
        <v>3.2690244709959765E-6</v>
      </c>
      <c r="BD53" s="14">
        <f t="shared" si="8"/>
        <v>0</v>
      </c>
      <c r="BE53" s="14">
        <f t="shared" si="9"/>
        <v>9.099106906884517E-9</v>
      </c>
      <c r="BF53" s="14">
        <f t="shared" si="10"/>
        <v>8.336930395142514E-5</v>
      </c>
      <c r="BG53" s="14">
        <f t="shared" si="11"/>
        <v>0</v>
      </c>
      <c r="BH53" s="14">
        <f t="shared" si="12"/>
        <v>3.9302707863841152E-8</v>
      </c>
      <c r="BI53" s="14">
        <f t="shared" si="13"/>
        <v>13.737949910690961</v>
      </c>
      <c r="BJ53" s="14">
        <f t="shared" si="14"/>
        <v>202.7586597796836</v>
      </c>
      <c r="BK53" s="14">
        <f t="shared" si="15"/>
        <v>1037.1493773142463</v>
      </c>
      <c r="BL53" s="14">
        <f t="shared" si="16"/>
        <v>140.94217253151649</v>
      </c>
      <c r="BM53" s="14">
        <f t="shared" si="17"/>
        <v>0.51946490693728165</v>
      </c>
      <c r="BN53" s="14">
        <f t="shared" si="18"/>
        <v>0</v>
      </c>
      <c r="BO53" s="14">
        <f t="shared" si="19"/>
        <v>0</v>
      </c>
      <c r="BP53" s="14">
        <f t="shared" si="20"/>
        <v>8544.8998471467949</v>
      </c>
      <c r="BQ53" s="14">
        <f t="shared" si="21"/>
        <v>2550.4180687820231</v>
      </c>
      <c r="BR53" s="14">
        <f t="shared" si="22"/>
        <v>8.5950765698677252E-4</v>
      </c>
      <c r="BS53" s="14">
        <f t="shared" si="23"/>
        <v>623.18665045092689</v>
      </c>
    </row>
    <row r="54" spans="1:71" x14ac:dyDescent="0.25">
      <c r="A54" s="9">
        <v>49</v>
      </c>
      <c r="B54" s="12" t="s">
        <v>286</v>
      </c>
      <c r="C54" s="12" t="s">
        <v>339</v>
      </c>
      <c r="D54" s="12" t="s">
        <v>329</v>
      </c>
      <c r="E54" s="12" t="s">
        <v>18</v>
      </c>
      <c r="F54" s="12" t="s">
        <v>159</v>
      </c>
      <c r="G54" s="12">
        <v>1</v>
      </c>
      <c r="H54" s="12" t="s">
        <v>111</v>
      </c>
      <c r="I54" s="12">
        <v>1</v>
      </c>
      <c r="J54" s="12">
        <v>1</v>
      </c>
      <c r="K54" s="12" t="s">
        <v>8</v>
      </c>
      <c r="L54" s="12" t="s">
        <v>144</v>
      </c>
      <c r="M54" s="12" t="s">
        <v>0</v>
      </c>
      <c r="N54" s="12" t="s">
        <v>116</v>
      </c>
      <c r="O54" s="3">
        <v>327993</v>
      </c>
      <c r="P54" s="3" t="s">
        <v>102</v>
      </c>
      <c r="Q54" s="19" t="s">
        <v>95</v>
      </c>
      <c r="R54" s="15" t="s">
        <v>102</v>
      </c>
      <c r="S54" s="14">
        <v>50000</v>
      </c>
      <c r="T54" s="3" t="s">
        <v>4</v>
      </c>
      <c r="U54" s="32">
        <v>0.09</v>
      </c>
      <c r="V54" s="33" t="s">
        <v>33</v>
      </c>
      <c r="W54" s="12" t="s">
        <v>105</v>
      </c>
      <c r="X54" s="12" t="s">
        <v>116</v>
      </c>
      <c r="Y54" s="15" t="s">
        <v>102</v>
      </c>
      <c r="Z54" s="12" t="s">
        <v>4</v>
      </c>
      <c r="AA54" s="22">
        <v>1</v>
      </c>
      <c r="AB54" s="77">
        <f t="shared" si="2"/>
        <v>50000</v>
      </c>
      <c r="AC54" s="84">
        <f t="shared" si="3"/>
        <v>0.09</v>
      </c>
      <c r="AD54" s="30">
        <v>1.0590717299578061</v>
      </c>
      <c r="AE54" s="84">
        <f t="shared" si="0"/>
        <v>9.5316455696202548E-2</v>
      </c>
      <c r="AF54" s="14">
        <v>0.92627976630087394</v>
      </c>
      <c r="AG54" s="14">
        <v>9.1520682635643663E-4</v>
      </c>
      <c r="AH54" s="14">
        <v>3.1526540802643099E-3</v>
      </c>
      <c r="AI54" s="14">
        <v>4.0967905902302158E-9</v>
      </c>
      <c r="AJ54" s="14">
        <v>0</v>
      </c>
      <c r="AK54" s="14">
        <v>5.6434429688979227E-13</v>
      </c>
      <c r="AL54" s="14">
        <v>1.9000394802488991E-8</v>
      </c>
      <c r="AM54" s="14">
        <v>0</v>
      </c>
      <c r="AN54" s="14">
        <v>2.7917221404752537E-12</v>
      </c>
      <c r="AO54" s="14">
        <v>2.370165054737233E-3</v>
      </c>
      <c r="AP54" s="14">
        <v>5.3210502149345161E-2</v>
      </c>
      <c r="AQ54" s="14">
        <v>0.12871009981716033</v>
      </c>
      <c r="AR54" s="14">
        <v>1.4571027728058388E-2</v>
      </c>
      <c r="AS54" s="14">
        <v>9.5685440480715382E-5</v>
      </c>
      <c r="AT54" s="14">
        <v>0</v>
      </c>
      <c r="AU54" s="14">
        <v>0</v>
      </c>
      <c r="AV54" s="14">
        <v>2.2366810845639273</v>
      </c>
      <c r="AW54" s="14">
        <v>0.92627976630087394</v>
      </c>
      <c r="AX54" s="14">
        <v>8.5916150323934184E-7</v>
      </c>
      <c r="AY54" s="14">
        <v>7.7385755930055214E-2</v>
      </c>
      <c r="AZ54" s="14">
        <f t="shared" si="4"/>
        <v>4414.4852153453057</v>
      </c>
      <c r="BA54" s="14">
        <f t="shared" si="5"/>
        <v>4.3617135458632719</v>
      </c>
      <c r="BB54" s="14">
        <f t="shared" si="6"/>
        <v>15.024990648348266</v>
      </c>
      <c r="BC54" s="14">
        <f t="shared" si="7"/>
        <v>1.9524577939514894E-5</v>
      </c>
      <c r="BD54" s="14">
        <f t="shared" si="8"/>
        <v>0</v>
      </c>
      <c r="BE54" s="14">
        <f t="shared" si="9"/>
        <v>2.6895649085950235E-9</v>
      </c>
      <c r="BF54" s="14">
        <f t="shared" si="10"/>
        <v>9.0552514470089966E-5</v>
      </c>
      <c r="BG54" s="14">
        <f t="shared" si="11"/>
        <v>0</v>
      </c>
      <c r="BH54" s="14">
        <f t="shared" si="12"/>
        <v>1.3304852985935865E-8</v>
      </c>
      <c r="BI54" s="14">
        <f t="shared" si="13"/>
        <v>11.29578662162745</v>
      </c>
      <c r="BJ54" s="14">
        <f t="shared" si="14"/>
        <v>253.59182353453744</v>
      </c>
      <c r="BK54" s="14">
        <f t="shared" si="15"/>
        <v>613.40952634380858</v>
      </c>
      <c r="BL54" s="14">
        <f t="shared" si="16"/>
        <v>69.442935944480823</v>
      </c>
      <c r="BM54" s="14">
        <f t="shared" si="17"/>
        <v>0.45601985241758669</v>
      </c>
      <c r="BN54" s="14">
        <f t="shared" si="18"/>
        <v>0</v>
      </c>
      <c r="BO54" s="14">
        <f t="shared" si="19"/>
        <v>0</v>
      </c>
      <c r="BP54" s="14">
        <f t="shared" si="20"/>
        <v>10659.625675168592</v>
      </c>
      <c r="BQ54" s="14">
        <f t="shared" si="21"/>
        <v>4414.4852153453057</v>
      </c>
      <c r="BR54" s="14">
        <f t="shared" si="22"/>
        <v>4.0946114679697755E-3</v>
      </c>
      <c r="BS54" s="14">
        <f t="shared" si="23"/>
        <v>368.80679883121257</v>
      </c>
    </row>
    <row r="55" spans="1:71" x14ac:dyDescent="0.25">
      <c r="A55" s="9">
        <v>50</v>
      </c>
      <c r="B55" s="12" t="s">
        <v>286</v>
      </c>
      <c r="C55" s="12" t="s">
        <v>339</v>
      </c>
      <c r="D55" s="12" t="s">
        <v>329</v>
      </c>
      <c r="E55" s="12" t="s">
        <v>18</v>
      </c>
      <c r="F55" s="12" t="s">
        <v>159</v>
      </c>
      <c r="G55" s="12">
        <v>1</v>
      </c>
      <c r="H55" s="12" t="s">
        <v>111</v>
      </c>
      <c r="I55" s="12">
        <v>1</v>
      </c>
      <c r="J55" s="12">
        <v>1</v>
      </c>
      <c r="K55" s="12" t="s">
        <v>162</v>
      </c>
      <c r="L55" s="12" t="s">
        <v>144</v>
      </c>
      <c r="M55" s="12" t="s">
        <v>0</v>
      </c>
      <c r="N55" s="12" t="s">
        <v>123</v>
      </c>
      <c r="O55" s="3">
        <v>339113</v>
      </c>
      <c r="P55" s="3" t="s">
        <v>102</v>
      </c>
      <c r="Q55" s="19" t="s">
        <v>95</v>
      </c>
      <c r="R55" s="15" t="s">
        <v>102</v>
      </c>
      <c r="S55" s="14">
        <v>44.771999999999998</v>
      </c>
      <c r="T55" s="3" t="s">
        <v>111</v>
      </c>
      <c r="U55" s="32">
        <v>127.62</v>
      </c>
      <c r="V55" s="33" t="s">
        <v>33</v>
      </c>
      <c r="W55" s="12" t="s">
        <v>105</v>
      </c>
      <c r="X55" s="12" t="s">
        <v>123</v>
      </c>
      <c r="Y55" s="15" t="s">
        <v>102</v>
      </c>
      <c r="Z55" s="12" t="s">
        <v>111</v>
      </c>
      <c r="AA55" s="22">
        <v>1</v>
      </c>
      <c r="AB55" s="77">
        <f t="shared" si="2"/>
        <v>44.771999999999998</v>
      </c>
      <c r="AC55" s="84">
        <f t="shared" si="3"/>
        <v>127.62</v>
      </c>
      <c r="AD55" s="30">
        <v>1.0034619188921861</v>
      </c>
      <c r="AE55" s="84">
        <f t="shared" si="0"/>
        <v>128.06181008902078</v>
      </c>
      <c r="AF55" s="14">
        <v>0.30609323423707907</v>
      </c>
      <c r="AG55" s="14">
        <v>8.6108683504311509E-5</v>
      </c>
      <c r="AH55" s="14">
        <v>1.1118117579088248E-3</v>
      </c>
      <c r="AI55" s="14">
        <v>3.9233813678444249E-10</v>
      </c>
      <c r="AJ55" s="14">
        <v>0</v>
      </c>
      <c r="AK55" s="14">
        <v>1.092046475002945E-12</v>
      </c>
      <c r="AL55" s="14">
        <v>1.0005724235937742E-8</v>
      </c>
      <c r="AM55" s="14">
        <v>0</v>
      </c>
      <c r="AN55" s="14">
        <v>4.7169886033874452E-12</v>
      </c>
      <c r="AO55" s="14">
        <v>1.6487859662782938E-3</v>
      </c>
      <c r="AP55" s="14">
        <v>2.4334462926377295E-2</v>
      </c>
      <c r="AQ55" s="14">
        <v>0.12447543842908018</v>
      </c>
      <c r="AR55" s="14">
        <v>1.6915440632513597E-2</v>
      </c>
      <c r="AS55" s="14">
        <v>6.2344560440253651E-5</v>
      </c>
      <c r="AT55" s="14">
        <v>0</v>
      </c>
      <c r="AU55" s="14">
        <v>0</v>
      </c>
      <c r="AV55" s="14">
        <v>1.0255322695757718</v>
      </c>
      <c r="AW55" s="14">
        <v>0.30609323423707907</v>
      </c>
      <c r="AX55" s="14">
        <v>1.0315543235790206E-7</v>
      </c>
      <c r="AY55" s="14">
        <v>7.4792921091949585E-2</v>
      </c>
      <c r="AZ55" s="14">
        <f t="shared" si="4"/>
        <v>1755.011074829946</v>
      </c>
      <c r="BA55" s="14">
        <f t="shared" si="5"/>
        <v>0.49371131500425375</v>
      </c>
      <c r="BB55" s="14">
        <f t="shared" si="6"/>
        <v>6.3746653960500099</v>
      </c>
      <c r="BC55" s="14">
        <f t="shared" si="7"/>
        <v>2.2495034130729353E-6</v>
      </c>
      <c r="BD55" s="14">
        <f t="shared" si="8"/>
        <v>0</v>
      </c>
      <c r="BE55" s="14">
        <f t="shared" si="9"/>
        <v>6.2613394988493592E-9</v>
      </c>
      <c r="BF55" s="14">
        <f t="shared" si="10"/>
        <v>5.7368653996985213E-5</v>
      </c>
      <c r="BG55" s="14">
        <f t="shared" si="11"/>
        <v>0</v>
      </c>
      <c r="BH55" s="14">
        <f t="shared" si="12"/>
        <v>2.7045247371850578E-8</v>
      </c>
      <c r="BI55" s="14">
        <f t="shared" si="13"/>
        <v>9.4534517826074644</v>
      </c>
      <c r="BJ55" s="14">
        <f t="shared" si="14"/>
        <v>139.52367174098578</v>
      </c>
      <c r="BK55" s="14">
        <f t="shared" si="15"/>
        <v>713.69030266819857</v>
      </c>
      <c r="BL55" s="14">
        <f t="shared" si="16"/>
        <v>96.98608895973328</v>
      </c>
      <c r="BM55" s="14">
        <f t="shared" si="17"/>
        <v>0.35745773440815204</v>
      </c>
      <c r="BN55" s="14">
        <f t="shared" si="18"/>
        <v>0</v>
      </c>
      <c r="BO55" s="14">
        <f t="shared" si="19"/>
        <v>0</v>
      </c>
      <c r="BP55" s="14">
        <f t="shared" si="20"/>
        <v>5879.9747573216537</v>
      </c>
      <c r="BQ55" s="14">
        <f t="shared" si="21"/>
        <v>1755.011074829946</v>
      </c>
      <c r="BR55" s="14">
        <f t="shared" si="22"/>
        <v>5.9145027059555658E-4</v>
      </c>
      <c r="BS55" s="14">
        <f t="shared" si="23"/>
        <v>428.83144791624767</v>
      </c>
    </row>
    <row r="56" spans="1:71" s="9" customFormat="1" x14ac:dyDescent="0.25">
      <c r="A56" s="9">
        <v>51</v>
      </c>
      <c r="B56" s="12" t="s">
        <v>286</v>
      </c>
      <c r="C56" s="12" t="s">
        <v>339</v>
      </c>
      <c r="D56" s="12" t="s">
        <v>329</v>
      </c>
      <c r="E56" s="12" t="s">
        <v>18</v>
      </c>
      <c r="F56" s="12" t="s">
        <v>159</v>
      </c>
      <c r="G56" s="12">
        <v>1</v>
      </c>
      <c r="H56" s="12" t="s">
        <v>111</v>
      </c>
      <c r="I56" s="12">
        <v>1</v>
      </c>
      <c r="J56" s="12">
        <v>1</v>
      </c>
      <c r="K56" s="12" t="s">
        <v>88</v>
      </c>
      <c r="L56" s="12" t="s">
        <v>75</v>
      </c>
      <c r="M56" s="12" t="s">
        <v>0</v>
      </c>
      <c r="N56" s="20" t="s">
        <v>145</v>
      </c>
      <c r="O56" s="12" t="s">
        <v>102</v>
      </c>
      <c r="P56" s="12" t="s">
        <v>102</v>
      </c>
      <c r="Q56" s="19" t="s">
        <v>128</v>
      </c>
      <c r="R56" s="15" t="s">
        <v>102</v>
      </c>
      <c r="S56" s="14">
        <v>8267.3779781304911</v>
      </c>
      <c r="T56" s="3" t="s">
        <v>45</v>
      </c>
      <c r="U56" s="32">
        <v>0.06</v>
      </c>
      <c r="V56" s="33" t="s">
        <v>148</v>
      </c>
      <c r="W56" s="12" t="s">
        <v>103</v>
      </c>
      <c r="X56" s="12" t="s">
        <v>127</v>
      </c>
      <c r="Y56" s="15" t="s">
        <v>102</v>
      </c>
      <c r="Z56" s="12" t="s">
        <v>45</v>
      </c>
      <c r="AA56" s="22">
        <v>1</v>
      </c>
      <c r="AB56" s="77">
        <f t="shared" si="2"/>
        <v>8267.3779781304911</v>
      </c>
      <c r="AC56" s="84">
        <f t="shared" si="3"/>
        <v>0.06</v>
      </c>
      <c r="AD56" s="30">
        <v>1.0545931758530185</v>
      </c>
      <c r="AE56" s="84">
        <f t="shared" si="0"/>
        <v>6.3275590551181107E-2</v>
      </c>
      <c r="AF56" s="14">
        <v>0.13983923573340046</v>
      </c>
      <c r="AG56" s="14">
        <v>9.6354338460808418E-5</v>
      </c>
      <c r="AH56" s="14">
        <v>4.5904607745747599E-4</v>
      </c>
      <c r="AI56" s="14">
        <v>9.6810233689374001E-10</v>
      </c>
      <c r="AJ56" s="14">
        <v>0</v>
      </c>
      <c r="AK56" s="14">
        <v>3.8978663903256467E-15</v>
      </c>
      <c r="AL56" s="14">
        <v>8.5920331132056745E-9</v>
      </c>
      <c r="AM56" s="14">
        <v>0</v>
      </c>
      <c r="AN56" s="14">
        <v>3.0410253628917885E-14</v>
      </c>
      <c r="AO56" s="14">
        <v>2.4339846013585507E-5</v>
      </c>
      <c r="AP56" s="14">
        <v>6.1039000362382821E-3</v>
      </c>
      <c r="AQ56" s="14">
        <v>1.8048838192512317E-3</v>
      </c>
      <c r="AR56" s="14">
        <v>1.2648499456573918E-4</v>
      </c>
      <c r="AS56" s="14">
        <v>2.4191328110930694E-5</v>
      </c>
      <c r="AT56" s="14">
        <v>0</v>
      </c>
      <c r="AU56" s="14">
        <v>0</v>
      </c>
      <c r="AV56" s="14">
        <v>0.25563249151372502</v>
      </c>
      <c r="AW56" s="14">
        <v>0.13983923573340046</v>
      </c>
      <c r="AX56" s="14">
        <v>1.1445946542304014E-7</v>
      </c>
      <c r="AY56" s="14">
        <v>1.1075668126682852E-3</v>
      </c>
      <c r="AZ56" s="14">
        <f t="shared" si="4"/>
        <v>1156.1038179809134</v>
      </c>
      <c r="BA56" s="14">
        <f t="shared" si="5"/>
        <v>0.79659773588821936</v>
      </c>
      <c r="BB56" s="14">
        <f t="shared" si="6"/>
        <v>3.7951074317191207</v>
      </c>
      <c r="BC56" s="14">
        <f t="shared" si="7"/>
        <v>8.0036679406119723E-6</v>
      </c>
      <c r="BD56" s="14">
        <f t="shared" si="8"/>
        <v>0</v>
      </c>
      <c r="BE56" s="14">
        <f t="shared" si="9"/>
        <v>3.222513475707324E-11</v>
      </c>
      <c r="BF56" s="14">
        <f t="shared" si="10"/>
        <v>7.1033585347484563E-5</v>
      </c>
      <c r="BG56" s="14">
        <f t="shared" si="11"/>
        <v>0</v>
      </c>
      <c r="BH56" s="14">
        <f t="shared" si="12"/>
        <v>2.5141306116107858E-10</v>
      </c>
      <c r="BI56" s="14">
        <f t="shared" si="13"/>
        <v>0.20122670692380404</v>
      </c>
      <c r="BJ56" s="14">
        <f t="shared" si="14"/>
        <v>50.463248740306277</v>
      </c>
      <c r="BK56" s="14">
        <f t="shared" si="15"/>
        <v>14.921656740361687</v>
      </c>
      <c r="BL56" s="14">
        <f t="shared" si="16"/>
        <v>1.0456992586367468</v>
      </c>
      <c r="BM56" s="14">
        <f t="shared" si="17"/>
        <v>0.1999988532860375</v>
      </c>
      <c r="BN56" s="14">
        <f t="shared" si="18"/>
        <v>0</v>
      </c>
      <c r="BO56" s="14">
        <f t="shared" si="19"/>
        <v>0</v>
      </c>
      <c r="BP56" s="14">
        <f t="shared" si="20"/>
        <v>2113.4104308351998</v>
      </c>
      <c r="BQ56" s="14">
        <f t="shared" si="21"/>
        <v>1156.1038179809134</v>
      </c>
      <c r="BR56" s="14">
        <f t="shared" si="22"/>
        <v>9.4627966382703041E-4</v>
      </c>
      <c r="BS56" s="14">
        <f t="shared" si="23"/>
        <v>9.1566734763619611</v>
      </c>
    </row>
    <row r="57" spans="1:71" x14ac:dyDescent="0.25">
      <c r="A57" s="9">
        <v>52</v>
      </c>
      <c r="B57" s="12" t="s">
        <v>286</v>
      </c>
      <c r="C57" s="12" t="s">
        <v>339</v>
      </c>
      <c r="D57" s="12" t="s">
        <v>20</v>
      </c>
      <c r="E57" s="12" t="s">
        <v>324</v>
      </c>
      <c r="F57" s="12" t="s">
        <v>156</v>
      </c>
      <c r="G57" s="18">
        <f>'Step 1 - Study Scope'!$A$16</f>
        <v>101325</v>
      </c>
      <c r="H57" s="12" t="s">
        <v>87</v>
      </c>
      <c r="I57" s="12">
        <v>1</v>
      </c>
      <c r="J57" s="12">
        <v>1</v>
      </c>
      <c r="K57" s="12" t="s">
        <v>15</v>
      </c>
      <c r="L57" s="12" t="s">
        <v>144</v>
      </c>
      <c r="M57" s="12" t="s">
        <v>0</v>
      </c>
      <c r="N57" s="12" t="s">
        <v>119</v>
      </c>
      <c r="O57" s="3" t="s">
        <v>36</v>
      </c>
      <c r="P57" s="3" t="s">
        <v>102</v>
      </c>
      <c r="Q57" s="19" t="s">
        <v>95</v>
      </c>
      <c r="R57" s="15" t="s">
        <v>102</v>
      </c>
      <c r="S57" s="14">
        <v>702.26898347414851</v>
      </c>
      <c r="T57" s="3" t="s">
        <v>73</v>
      </c>
      <c r="U57" s="32">
        <v>155.93333333333334</v>
      </c>
      <c r="V57" s="33" t="s">
        <v>33</v>
      </c>
      <c r="W57" s="12" t="s">
        <v>105</v>
      </c>
      <c r="X57" s="12" t="s">
        <v>119</v>
      </c>
      <c r="Y57" s="15" t="s">
        <v>102</v>
      </c>
      <c r="Z57" s="12" t="s">
        <v>132</v>
      </c>
      <c r="AA57" s="22">
        <v>3.78541178</v>
      </c>
      <c r="AB57" s="77">
        <f t="shared" si="2"/>
        <v>2658.3772827716671</v>
      </c>
      <c r="AC57" s="84">
        <f t="shared" si="3"/>
        <v>41.193228741242343</v>
      </c>
      <c r="AD57" s="30">
        <v>0.99316054715622748</v>
      </c>
      <c r="AE57" s="84">
        <f t="shared" si="0"/>
        <v>40.911489595783884</v>
      </c>
      <c r="AF57" s="14">
        <v>0.51853708365358797</v>
      </c>
      <c r="AG57" s="14">
        <v>1.7644777030463628E-4</v>
      </c>
      <c r="AH57" s="14">
        <v>3.1617455853340196E-3</v>
      </c>
      <c r="AI57" s="14">
        <v>9.6170449378673611E-10</v>
      </c>
      <c r="AJ57" s="14">
        <v>0</v>
      </c>
      <c r="AK57" s="14">
        <v>1.07554463311923E-12</v>
      </c>
      <c r="AL57" s="14">
        <v>2.4541923065724484E-8</v>
      </c>
      <c r="AM57" s="14">
        <v>0</v>
      </c>
      <c r="AN57" s="14">
        <v>9.5540815797983472E-12</v>
      </c>
      <c r="AO57" s="14">
        <v>4.1148893628846217E-3</v>
      </c>
      <c r="AP57" s="14">
        <v>9.169780505423096E-2</v>
      </c>
      <c r="AQ57" s="14">
        <v>0.23444994362587504</v>
      </c>
      <c r="AR57" s="14">
        <v>7.1707497491323852E-2</v>
      </c>
      <c r="AS57" s="14">
        <v>1.1922585435187708E-4</v>
      </c>
      <c r="AT57" s="14">
        <v>0</v>
      </c>
      <c r="AU57" s="14">
        <v>0</v>
      </c>
      <c r="AV57" s="14">
        <v>3.8557658948738602</v>
      </c>
      <c r="AW57" s="14">
        <v>0.51853708365358797</v>
      </c>
      <c r="AX57" s="14">
        <v>2.2414727846886705E-7</v>
      </c>
      <c r="AY57" s="14">
        <v>0.14091315653919334</v>
      </c>
      <c r="AZ57" s="14">
        <f t="shared" si="4"/>
        <v>56395.146652457319</v>
      </c>
      <c r="BA57" s="14">
        <f t="shared" si="5"/>
        <v>19.190137401005558</v>
      </c>
      <c r="BB57" s="14">
        <f t="shared" si="6"/>
        <v>343.86567823911076</v>
      </c>
      <c r="BC57" s="14">
        <f t="shared" si="7"/>
        <v>1.0459322519672008E-4</v>
      </c>
      <c r="BD57" s="14">
        <f t="shared" si="8"/>
        <v>0</v>
      </c>
      <c r="BE57" s="14">
        <f t="shared" si="9"/>
        <v>1.1697427094055952E-7</v>
      </c>
      <c r="BF57" s="14">
        <f t="shared" si="10"/>
        <v>2.6691347524711992E-3</v>
      </c>
      <c r="BG57" s="14">
        <f t="shared" si="11"/>
        <v>0</v>
      </c>
      <c r="BH57" s="14">
        <f t="shared" si="12"/>
        <v>1.0390844720803425E-6</v>
      </c>
      <c r="BI57" s="14">
        <f t="shared" si="13"/>
        <v>447.5278555651845</v>
      </c>
      <c r="BJ57" s="14">
        <f t="shared" si="14"/>
        <v>9972.8858875530768</v>
      </c>
      <c r="BK57" s="14">
        <f t="shared" si="15"/>
        <v>25498.347891111502</v>
      </c>
      <c r="BL57" s="14">
        <f t="shared" si="16"/>
        <v>7798.7765284025736</v>
      </c>
      <c r="BM57" s="14">
        <f t="shared" si="17"/>
        <v>12.966786277971346</v>
      </c>
      <c r="BN57" s="14">
        <f t="shared" si="18"/>
        <v>0</v>
      </c>
      <c r="BO57" s="14">
        <f t="shared" si="19"/>
        <v>0</v>
      </c>
      <c r="BP57" s="14">
        <f t="shared" si="20"/>
        <v>419346.0602023619</v>
      </c>
      <c r="BQ57" s="14">
        <f t="shared" si="21"/>
        <v>56395.146652457319</v>
      </c>
      <c r="BR57" s="14">
        <f t="shared" si="22"/>
        <v>2.4377848835678888E-2</v>
      </c>
      <c r="BS57" s="14">
        <f t="shared" si="23"/>
        <v>15325.457674686591</v>
      </c>
    </row>
    <row r="58" spans="1:71" x14ac:dyDescent="0.25">
      <c r="A58" s="9">
        <v>53</v>
      </c>
      <c r="B58" s="12" t="s">
        <v>286</v>
      </c>
      <c r="C58" s="12" t="s">
        <v>339</v>
      </c>
      <c r="D58" s="12" t="s">
        <v>20</v>
      </c>
      <c r="E58" s="12" t="s">
        <v>324</v>
      </c>
      <c r="F58" s="12" t="s">
        <v>156</v>
      </c>
      <c r="G58" s="18">
        <f>'Step 1 - Study Scope'!$A$16</f>
        <v>101325</v>
      </c>
      <c r="H58" s="12" t="s">
        <v>87</v>
      </c>
      <c r="I58" s="12">
        <v>1</v>
      </c>
      <c r="J58" s="12">
        <v>1</v>
      </c>
      <c r="K58" s="12" t="s">
        <v>85</v>
      </c>
      <c r="L58" s="12" t="s">
        <v>144</v>
      </c>
      <c r="M58" s="12" t="s">
        <v>0</v>
      </c>
      <c r="N58" s="12" t="s">
        <v>119</v>
      </c>
      <c r="O58" s="3" t="s">
        <v>36</v>
      </c>
      <c r="P58" s="3" t="s">
        <v>102</v>
      </c>
      <c r="Q58" s="19" t="s">
        <v>95</v>
      </c>
      <c r="R58" s="15" t="s">
        <v>102</v>
      </c>
      <c r="S58" s="14">
        <v>1404.537966948297</v>
      </c>
      <c r="T58" s="3" t="s">
        <v>73</v>
      </c>
      <c r="U58" s="32">
        <v>206</v>
      </c>
      <c r="V58" s="33" t="s">
        <v>33</v>
      </c>
      <c r="W58" s="12" t="s">
        <v>105</v>
      </c>
      <c r="X58" s="12" t="s">
        <v>119</v>
      </c>
      <c r="Y58" s="15" t="s">
        <v>102</v>
      </c>
      <c r="Z58" s="12" t="s">
        <v>132</v>
      </c>
      <c r="AA58" s="22">
        <v>3.78541178</v>
      </c>
      <c r="AB58" s="77">
        <f t="shared" si="2"/>
        <v>5316.7545655433341</v>
      </c>
      <c r="AC58" s="84">
        <f t="shared" si="3"/>
        <v>54.419442843282958</v>
      </c>
      <c r="AD58" s="30">
        <v>0.99316054715622748</v>
      </c>
      <c r="AE58" s="84">
        <f t="shared" si="0"/>
        <v>54.047243630171948</v>
      </c>
      <c r="AF58" s="14">
        <v>0.51853708365358797</v>
      </c>
      <c r="AG58" s="14">
        <v>1.7644777030463628E-4</v>
      </c>
      <c r="AH58" s="14">
        <v>3.1617455853340196E-3</v>
      </c>
      <c r="AI58" s="14">
        <v>9.6170449378673611E-10</v>
      </c>
      <c r="AJ58" s="14">
        <v>0</v>
      </c>
      <c r="AK58" s="14">
        <v>1.07554463311923E-12</v>
      </c>
      <c r="AL58" s="14">
        <v>2.4541923065724484E-8</v>
      </c>
      <c r="AM58" s="14">
        <v>0</v>
      </c>
      <c r="AN58" s="14">
        <v>9.5540815797983472E-12</v>
      </c>
      <c r="AO58" s="14">
        <v>4.1148893628846217E-3</v>
      </c>
      <c r="AP58" s="14">
        <v>9.169780505423096E-2</v>
      </c>
      <c r="AQ58" s="14">
        <v>0.23444994362587504</v>
      </c>
      <c r="AR58" s="14">
        <v>7.1707497491323852E-2</v>
      </c>
      <c r="AS58" s="14">
        <v>1.1922585435187708E-4</v>
      </c>
      <c r="AT58" s="14">
        <v>0</v>
      </c>
      <c r="AU58" s="14">
        <v>0</v>
      </c>
      <c r="AV58" s="14">
        <v>3.8557658948738602</v>
      </c>
      <c r="AW58" s="14">
        <v>0.51853708365358797</v>
      </c>
      <c r="AX58" s="14">
        <v>2.2414727846886705E-7</v>
      </c>
      <c r="AY58" s="14">
        <v>0.14091315653919334</v>
      </c>
      <c r="AZ58" s="14">
        <f t="shared" si="4"/>
        <v>149004.70556314071</v>
      </c>
      <c r="BA58" s="14">
        <f t="shared" si="5"/>
        <v>50.703313013345159</v>
      </c>
      <c r="BB58" s="14">
        <f t="shared" si="6"/>
        <v>908.5463409652433</v>
      </c>
      <c r="BC58" s="14">
        <f t="shared" si="7"/>
        <v>2.7635148854883711E-4</v>
      </c>
      <c r="BD58" s="14">
        <f t="shared" si="8"/>
        <v>0</v>
      </c>
      <c r="BE58" s="14">
        <f t="shared" si="9"/>
        <v>3.0906412758129873E-7</v>
      </c>
      <c r="BF58" s="14">
        <f t="shared" si="10"/>
        <v>7.0522671099923079E-3</v>
      </c>
      <c r="BG58" s="14">
        <f t="shared" si="11"/>
        <v>0</v>
      </c>
      <c r="BH58" s="14">
        <f t="shared" si="12"/>
        <v>2.7454219912169796E-6</v>
      </c>
      <c r="BI58" s="14">
        <f t="shared" si="13"/>
        <v>1182.437856944352</v>
      </c>
      <c r="BJ58" s="14">
        <f t="shared" si="14"/>
        <v>26349.907988489955</v>
      </c>
      <c r="BK58" s="14">
        <f t="shared" si="15"/>
        <v>67370.581430982915</v>
      </c>
      <c r="BL58" s="14">
        <f t="shared" si="16"/>
        <v>20605.574581243221</v>
      </c>
      <c r="BM58" s="14">
        <f t="shared" si="17"/>
        <v>34.260256176940104</v>
      </c>
      <c r="BN58" s="14">
        <f t="shared" si="18"/>
        <v>0</v>
      </c>
      <c r="BO58" s="14">
        <f t="shared" si="19"/>
        <v>0</v>
      </c>
      <c r="BP58" s="14">
        <f t="shared" si="20"/>
        <v>1107977.1919840085</v>
      </c>
      <c r="BQ58" s="14">
        <f t="shared" si="21"/>
        <v>149004.70556314071</v>
      </c>
      <c r="BR58" s="14">
        <f t="shared" si="22"/>
        <v>6.4410049510258874E-2</v>
      </c>
      <c r="BS58" s="14">
        <f t="shared" si="23"/>
        <v>40492.231051544724</v>
      </c>
    </row>
    <row r="59" spans="1:71" x14ac:dyDescent="0.25">
      <c r="A59" s="9">
        <v>54</v>
      </c>
      <c r="B59" s="12" t="s">
        <v>286</v>
      </c>
      <c r="C59" s="12" t="s">
        <v>339</v>
      </c>
      <c r="D59" s="12" t="s">
        <v>20</v>
      </c>
      <c r="E59" s="12" t="s">
        <v>324</v>
      </c>
      <c r="F59" s="12" t="s">
        <v>156</v>
      </c>
      <c r="G59" s="18">
        <f>'Step 1 - Study Scope'!$A$16</f>
        <v>101325</v>
      </c>
      <c r="H59" s="12" t="s">
        <v>87</v>
      </c>
      <c r="I59" s="12">
        <v>1</v>
      </c>
      <c r="J59" s="12">
        <v>1</v>
      </c>
      <c r="K59" s="12" t="s">
        <v>162</v>
      </c>
      <c r="L59" s="12" t="s">
        <v>144</v>
      </c>
      <c r="M59" s="12" t="s">
        <v>0</v>
      </c>
      <c r="N59" s="12" t="s">
        <v>123</v>
      </c>
      <c r="O59" s="3">
        <v>339113</v>
      </c>
      <c r="P59" s="3" t="s">
        <v>102</v>
      </c>
      <c r="Q59" s="19" t="s">
        <v>95</v>
      </c>
      <c r="R59" s="15" t="s">
        <v>102</v>
      </c>
      <c r="S59" s="14">
        <v>149.24</v>
      </c>
      <c r="T59" s="3" t="s">
        <v>111</v>
      </c>
      <c r="U59" s="32">
        <v>127.62</v>
      </c>
      <c r="V59" s="33" t="s">
        <v>33</v>
      </c>
      <c r="W59" s="12" t="s">
        <v>105</v>
      </c>
      <c r="X59" s="12" t="s">
        <v>123</v>
      </c>
      <c r="Y59" s="15" t="s">
        <v>102</v>
      </c>
      <c r="Z59" s="12" t="s">
        <v>111</v>
      </c>
      <c r="AA59" s="22">
        <v>1</v>
      </c>
      <c r="AB59" s="77">
        <f t="shared" si="2"/>
        <v>149.24</v>
      </c>
      <c r="AC59" s="84">
        <f t="shared" si="3"/>
        <v>127.62</v>
      </c>
      <c r="AD59" s="30">
        <v>1.0034619188921861</v>
      </c>
      <c r="AE59" s="84">
        <f t="shared" si="0"/>
        <v>128.06181008902078</v>
      </c>
      <c r="AF59" s="14">
        <v>0.30609323423707907</v>
      </c>
      <c r="AG59" s="14">
        <v>8.6108683504311509E-5</v>
      </c>
      <c r="AH59" s="14">
        <v>1.1118117579088248E-3</v>
      </c>
      <c r="AI59" s="14">
        <v>3.9233813678444249E-10</v>
      </c>
      <c r="AJ59" s="14">
        <v>0</v>
      </c>
      <c r="AK59" s="14">
        <v>1.092046475002945E-12</v>
      </c>
      <c r="AL59" s="14">
        <v>1.0005724235937742E-8</v>
      </c>
      <c r="AM59" s="14">
        <v>0</v>
      </c>
      <c r="AN59" s="14">
        <v>4.7169886033874452E-12</v>
      </c>
      <c r="AO59" s="14">
        <v>1.6487859662782938E-3</v>
      </c>
      <c r="AP59" s="14">
        <v>2.4334462926377295E-2</v>
      </c>
      <c r="AQ59" s="14">
        <v>0.12447543842908018</v>
      </c>
      <c r="AR59" s="14">
        <v>1.6915440632513597E-2</v>
      </c>
      <c r="AS59" s="14">
        <v>6.2344560440253651E-5</v>
      </c>
      <c r="AT59" s="14">
        <v>0</v>
      </c>
      <c r="AU59" s="14">
        <v>0</v>
      </c>
      <c r="AV59" s="14">
        <v>1.0255322695757718</v>
      </c>
      <c r="AW59" s="14">
        <v>0.30609323423707907</v>
      </c>
      <c r="AX59" s="14">
        <v>1.0315543235790206E-7</v>
      </c>
      <c r="AY59" s="14">
        <v>7.4792921091949585E-2</v>
      </c>
      <c r="AZ59" s="14">
        <f t="shared" si="4"/>
        <v>5850.0369160998207</v>
      </c>
      <c r="BA59" s="14">
        <f t="shared" si="5"/>
        <v>1.6457043833475127</v>
      </c>
      <c r="BB59" s="14">
        <f t="shared" si="6"/>
        <v>21.248884653500038</v>
      </c>
      <c r="BC59" s="14">
        <f t="shared" si="7"/>
        <v>7.4983447102431176E-6</v>
      </c>
      <c r="BD59" s="14">
        <f t="shared" si="8"/>
        <v>0</v>
      </c>
      <c r="BE59" s="14">
        <f t="shared" si="9"/>
        <v>2.0871131662831201E-8</v>
      </c>
      <c r="BF59" s="14">
        <f t="shared" si="10"/>
        <v>1.9122884665661739E-4</v>
      </c>
      <c r="BG59" s="14">
        <f t="shared" si="11"/>
        <v>0</v>
      </c>
      <c r="BH59" s="14">
        <f t="shared" si="12"/>
        <v>9.0150824572835274E-8</v>
      </c>
      <c r="BI59" s="14">
        <f t="shared" si="13"/>
        <v>31.511505942024886</v>
      </c>
      <c r="BJ59" s="14">
        <f t="shared" si="14"/>
        <v>465.07890580328598</v>
      </c>
      <c r="BK59" s="14">
        <f t="shared" si="15"/>
        <v>2378.9676755606624</v>
      </c>
      <c r="BL59" s="14">
        <f t="shared" si="16"/>
        <v>323.28696319911097</v>
      </c>
      <c r="BM59" s="14">
        <f t="shared" si="17"/>
        <v>1.1915257813605071</v>
      </c>
      <c r="BN59" s="14">
        <f t="shared" si="18"/>
        <v>0</v>
      </c>
      <c r="BO59" s="14">
        <f t="shared" si="19"/>
        <v>0</v>
      </c>
      <c r="BP59" s="14">
        <f t="shared" si="20"/>
        <v>19599.915857738848</v>
      </c>
      <c r="BQ59" s="14">
        <f t="shared" si="21"/>
        <v>5850.0369160998207</v>
      </c>
      <c r="BR59" s="14">
        <f t="shared" si="22"/>
        <v>1.9715009019851885E-3</v>
      </c>
      <c r="BS59" s="14">
        <f t="shared" si="23"/>
        <v>1429.4381597208258</v>
      </c>
    </row>
    <row r="60" spans="1:71" x14ac:dyDescent="0.25">
      <c r="A60" s="9">
        <v>55</v>
      </c>
      <c r="B60" s="12" t="s">
        <v>286</v>
      </c>
      <c r="C60" s="12" t="s">
        <v>339</v>
      </c>
      <c r="D60" s="12" t="s">
        <v>20</v>
      </c>
      <c r="E60" s="12" t="s">
        <v>324</v>
      </c>
      <c r="F60" s="12" t="s">
        <v>156</v>
      </c>
      <c r="G60" s="18">
        <f>'Step 1 - Study Scope'!$A$16</f>
        <v>101325</v>
      </c>
      <c r="H60" s="12" t="s">
        <v>87</v>
      </c>
      <c r="I60" s="12">
        <v>1</v>
      </c>
      <c r="J60" s="12">
        <v>1</v>
      </c>
      <c r="K60" s="12" t="s">
        <v>92</v>
      </c>
      <c r="L60" s="12" t="s">
        <v>144</v>
      </c>
      <c r="M60" s="12" t="s">
        <v>0</v>
      </c>
      <c r="N60" s="12" t="s">
        <v>112</v>
      </c>
      <c r="O60" s="3">
        <v>333412</v>
      </c>
      <c r="P60" s="3" t="s">
        <v>102</v>
      </c>
      <c r="Q60" s="19" t="s">
        <v>95</v>
      </c>
      <c r="R60" s="15" t="s">
        <v>102</v>
      </c>
      <c r="S60" s="14">
        <v>315</v>
      </c>
      <c r="T60" s="3" t="s">
        <v>111</v>
      </c>
      <c r="U60" s="32">
        <v>436.43117392200264</v>
      </c>
      <c r="V60" s="33" t="s">
        <v>33</v>
      </c>
      <c r="W60" s="12" t="s">
        <v>105</v>
      </c>
      <c r="X60" s="12" t="s">
        <v>112</v>
      </c>
      <c r="Y60" s="15" t="s">
        <v>102</v>
      </c>
      <c r="Z60" s="12" t="s">
        <v>111</v>
      </c>
      <c r="AA60" s="22">
        <v>1</v>
      </c>
      <c r="AB60" s="77">
        <f t="shared" si="2"/>
        <v>315</v>
      </c>
      <c r="AC60" s="84">
        <f t="shared" si="3"/>
        <v>436.43117392200264</v>
      </c>
      <c r="AD60" s="30">
        <v>1.0271844660194174</v>
      </c>
      <c r="AE60" s="84">
        <f t="shared" si="0"/>
        <v>448.29532233929973</v>
      </c>
      <c r="AF60" s="14">
        <v>0.41259300777213515</v>
      </c>
      <c r="AG60" s="14">
        <v>1.307036196072352E-4</v>
      </c>
      <c r="AH60" s="14">
        <v>1.4937066395309319E-3</v>
      </c>
      <c r="AI60" s="14">
        <v>1.0782298127948229E-9</v>
      </c>
      <c r="AJ60" s="14">
        <v>0</v>
      </c>
      <c r="AK60" s="14">
        <v>1.5700231313756077E-12</v>
      </c>
      <c r="AL60" s="14">
        <v>3.3572275930805058E-8</v>
      </c>
      <c r="AM60" s="14">
        <v>0</v>
      </c>
      <c r="AN60" s="14">
        <v>6.3228747541721835E-12</v>
      </c>
      <c r="AO60" s="14">
        <v>2.4544236104875427E-3</v>
      </c>
      <c r="AP60" s="14">
        <v>2.496060113987834E-2</v>
      </c>
      <c r="AQ60" s="14">
        <v>0.11337897612867398</v>
      </c>
      <c r="AR60" s="14">
        <v>0.1370607988291534</v>
      </c>
      <c r="AS60" s="14">
        <v>1.2137832087070673E-4</v>
      </c>
      <c r="AT60" s="14">
        <v>0</v>
      </c>
      <c r="AU60" s="14">
        <v>0</v>
      </c>
      <c r="AV60" s="14">
        <v>1.0604391889423213</v>
      </c>
      <c r="AW60" s="14">
        <v>0.41259300777213515</v>
      </c>
      <c r="AX60" s="14">
        <v>2.1176462537324232E-7</v>
      </c>
      <c r="AY60" s="14">
        <v>6.8218333639693748E-2</v>
      </c>
      <c r="AZ60" s="14">
        <f t="shared" si="4"/>
        <v>58263.507355457419</v>
      </c>
      <c r="BA60" s="14">
        <f t="shared" si="5"/>
        <v>18.457053704062698</v>
      </c>
      <c r="BB60" s="14">
        <f t="shared" si="6"/>
        <v>210.93083532639449</v>
      </c>
      <c r="BC60" s="14">
        <f t="shared" si="7"/>
        <v>1.5226009516704987E-4</v>
      </c>
      <c r="BD60" s="14">
        <f t="shared" si="8"/>
        <v>0</v>
      </c>
      <c r="BE60" s="14">
        <f t="shared" si="9"/>
        <v>2.2170771811445821E-7</v>
      </c>
      <c r="BF60" s="14">
        <f t="shared" si="10"/>
        <v>4.7408426919202133E-3</v>
      </c>
      <c r="BG60" s="14">
        <f t="shared" si="11"/>
        <v>0</v>
      </c>
      <c r="BH60" s="14">
        <f t="shared" si="12"/>
        <v>8.9287228045028154E-7</v>
      </c>
      <c r="BI60" s="14">
        <f t="shared" si="13"/>
        <v>346.59658644052075</v>
      </c>
      <c r="BJ60" s="14">
        <f t="shared" si="14"/>
        <v>3524.7620311421028</v>
      </c>
      <c r="BK60" s="14">
        <f t="shared" si="15"/>
        <v>16010.588364782658</v>
      </c>
      <c r="BL60" s="14">
        <f t="shared" si="16"/>
        <v>19354.770222227129</v>
      </c>
      <c r="BM60" s="14">
        <f t="shared" si="17"/>
        <v>17.140200046116973</v>
      </c>
      <c r="BN60" s="14">
        <f t="shared" si="18"/>
        <v>0</v>
      </c>
      <c r="BO60" s="14">
        <f t="shared" si="19"/>
        <v>0</v>
      </c>
      <c r="BP60" s="14">
        <f t="shared" si="20"/>
        <v>149747.8273288589</v>
      </c>
      <c r="BQ60" s="14">
        <f t="shared" si="21"/>
        <v>58263.507355457419</v>
      </c>
      <c r="BR60" s="14">
        <f t="shared" si="22"/>
        <v>2.9903923662403999E-2</v>
      </c>
      <c r="BS60" s="14">
        <f t="shared" si="23"/>
        <v>9633.3173585637669</v>
      </c>
    </row>
    <row r="61" spans="1:71" x14ac:dyDescent="0.25">
      <c r="A61" s="9">
        <v>56</v>
      </c>
      <c r="B61" s="12" t="s">
        <v>286</v>
      </c>
      <c r="C61" s="12" t="s">
        <v>17</v>
      </c>
      <c r="D61" s="12" t="s">
        <v>20</v>
      </c>
      <c r="E61" s="12" t="s">
        <v>324</v>
      </c>
      <c r="F61" s="12" t="s">
        <v>156</v>
      </c>
      <c r="G61" s="18">
        <f>'Step 1 - Study Scope'!$A$16</f>
        <v>101325</v>
      </c>
      <c r="H61" s="12" t="s">
        <v>87</v>
      </c>
      <c r="I61" s="12">
        <v>1</v>
      </c>
      <c r="J61" s="12">
        <f>I61*'Step 1 - Study Scope'!$A$31</f>
        <v>4</v>
      </c>
      <c r="K61" s="12" t="s">
        <v>15</v>
      </c>
      <c r="L61" s="12" t="s">
        <v>144</v>
      </c>
      <c r="M61" s="12" t="s">
        <v>0</v>
      </c>
      <c r="N61" s="12" t="s">
        <v>119</v>
      </c>
      <c r="O61" s="3" t="s">
        <v>36</v>
      </c>
      <c r="P61" s="3" t="s">
        <v>102</v>
      </c>
      <c r="Q61" s="19" t="s">
        <v>95</v>
      </c>
      <c r="R61" s="15" t="s">
        <v>102</v>
      </c>
      <c r="S61" s="14">
        <v>1621.1343854615018</v>
      </c>
      <c r="T61" s="3" t="s">
        <v>73</v>
      </c>
      <c r="U61" s="32">
        <v>155.93333333333334</v>
      </c>
      <c r="V61" s="33" t="s">
        <v>33</v>
      </c>
      <c r="W61" s="12" t="s">
        <v>105</v>
      </c>
      <c r="X61" s="12" t="s">
        <v>119</v>
      </c>
      <c r="Y61" s="15" t="s">
        <v>102</v>
      </c>
      <c r="Z61" s="12" t="s">
        <v>132</v>
      </c>
      <c r="AA61" s="22">
        <v>3.78541178</v>
      </c>
      <c r="AB61" s="77">
        <f t="shared" si="2"/>
        <v>6136.6611996890297</v>
      </c>
      <c r="AC61" s="84">
        <f t="shared" si="3"/>
        <v>41.193228741242343</v>
      </c>
      <c r="AD61" s="30">
        <v>0.99316054715622748</v>
      </c>
      <c r="AE61" s="84">
        <f t="shared" si="0"/>
        <v>40.911489595783884</v>
      </c>
      <c r="AF61" s="14">
        <v>0.51853708365358797</v>
      </c>
      <c r="AG61" s="14">
        <v>1.7644777030463628E-4</v>
      </c>
      <c r="AH61" s="14">
        <v>3.1617455853340196E-3</v>
      </c>
      <c r="AI61" s="14">
        <v>9.6170449378673611E-10</v>
      </c>
      <c r="AJ61" s="14">
        <v>0</v>
      </c>
      <c r="AK61" s="14">
        <v>1.07554463311923E-12</v>
      </c>
      <c r="AL61" s="14">
        <v>2.4541923065724484E-8</v>
      </c>
      <c r="AM61" s="14">
        <v>0</v>
      </c>
      <c r="AN61" s="14">
        <v>9.5540815797983472E-12</v>
      </c>
      <c r="AO61" s="14">
        <v>4.1148893628846217E-3</v>
      </c>
      <c r="AP61" s="14">
        <v>9.169780505423096E-2</v>
      </c>
      <c r="AQ61" s="14">
        <v>0.23444994362587504</v>
      </c>
      <c r="AR61" s="14">
        <v>7.1707497491323852E-2</v>
      </c>
      <c r="AS61" s="14">
        <v>1.1922585435187708E-4</v>
      </c>
      <c r="AT61" s="14">
        <v>0</v>
      </c>
      <c r="AU61" s="14">
        <v>0</v>
      </c>
      <c r="AV61" s="14">
        <v>3.8557658948738602</v>
      </c>
      <c r="AW61" s="14">
        <v>0.51853708365358797</v>
      </c>
      <c r="AX61" s="14">
        <v>2.2414727846886705E-7</v>
      </c>
      <c r="AY61" s="14">
        <v>0.14091315653919334</v>
      </c>
      <c r="AZ61" s="14">
        <f t="shared" si="4"/>
        <v>520735.57888981211</v>
      </c>
      <c r="BA61" s="14">
        <f t="shared" si="5"/>
        <v>177.19587414269517</v>
      </c>
      <c r="BB61" s="14">
        <f t="shared" si="6"/>
        <v>3175.1507646869263</v>
      </c>
      <c r="BC61" s="14">
        <f t="shared" si="7"/>
        <v>9.6578193166899562E-4</v>
      </c>
      <c r="BD61" s="14">
        <f t="shared" si="8"/>
        <v>0</v>
      </c>
      <c r="BE61" s="14">
        <f t="shared" si="9"/>
        <v>1.080104730799416E-6</v>
      </c>
      <c r="BF61" s="14">
        <f t="shared" si="10"/>
        <v>2.4645975992021691E-2</v>
      </c>
      <c r="BG61" s="14">
        <f t="shared" si="11"/>
        <v>0</v>
      </c>
      <c r="BH61" s="14">
        <f t="shared" si="12"/>
        <v>9.5945890063678915E-6</v>
      </c>
      <c r="BI61" s="14">
        <f t="shared" si="13"/>
        <v>4132.3356843668762</v>
      </c>
      <c r="BJ61" s="14">
        <f t="shared" si="14"/>
        <v>92086.585710309577</v>
      </c>
      <c r="BK61" s="14">
        <f t="shared" si="15"/>
        <v>235443.96526953988</v>
      </c>
      <c r="BL61" s="14">
        <f t="shared" si="16"/>
        <v>72011.523175514929</v>
      </c>
      <c r="BM61" s="14">
        <f t="shared" si="17"/>
        <v>119.73134852209243</v>
      </c>
      <c r="BN61" s="14">
        <f t="shared" si="18"/>
        <v>0</v>
      </c>
      <c r="BO61" s="14">
        <f t="shared" si="19"/>
        <v>0</v>
      </c>
      <c r="BP61" s="14">
        <f t="shared" si="20"/>
        <v>3872113.5838224459</v>
      </c>
      <c r="BQ61" s="14">
        <f t="shared" si="21"/>
        <v>520735.57888981211</v>
      </c>
      <c r="BR61" s="14">
        <f t="shared" si="22"/>
        <v>0.22509761883884455</v>
      </c>
      <c r="BS61" s="14">
        <f t="shared" si="23"/>
        <v>141510.6006046976</v>
      </c>
    </row>
    <row r="62" spans="1:71" x14ac:dyDescent="0.25">
      <c r="A62" s="9">
        <v>57</v>
      </c>
      <c r="B62" s="12" t="s">
        <v>286</v>
      </c>
      <c r="C62" s="12" t="s">
        <v>17</v>
      </c>
      <c r="D62" s="12" t="s">
        <v>20</v>
      </c>
      <c r="E62" s="12" t="s">
        <v>324</v>
      </c>
      <c r="F62" s="12" t="s">
        <v>156</v>
      </c>
      <c r="G62" s="18">
        <f>'Step 1 - Study Scope'!$A$16</f>
        <v>101325</v>
      </c>
      <c r="H62" s="12" t="s">
        <v>87</v>
      </c>
      <c r="I62" s="12">
        <v>1</v>
      </c>
      <c r="J62" s="12">
        <f>I62*'Step 1 - Study Scope'!$A$31</f>
        <v>4</v>
      </c>
      <c r="K62" s="12" t="s">
        <v>85</v>
      </c>
      <c r="L62" s="12" t="s">
        <v>144</v>
      </c>
      <c r="M62" s="12" t="s">
        <v>0</v>
      </c>
      <c r="N62" s="12" t="s">
        <v>119</v>
      </c>
      <c r="O62" s="3" t="s">
        <v>36</v>
      </c>
      <c r="P62" s="3" t="s">
        <v>102</v>
      </c>
      <c r="Q62" s="19" t="s">
        <v>95</v>
      </c>
      <c r="R62" s="15" t="s">
        <v>102</v>
      </c>
      <c r="S62" s="14">
        <v>3242.2687709230036</v>
      </c>
      <c r="T62" s="3" t="s">
        <v>73</v>
      </c>
      <c r="U62" s="32">
        <v>206</v>
      </c>
      <c r="V62" s="33" t="s">
        <v>33</v>
      </c>
      <c r="W62" s="12" t="s">
        <v>105</v>
      </c>
      <c r="X62" s="12" t="s">
        <v>119</v>
      </c>
      <c r="Y62" s="15" t="s">
        <v>102</v>
      </c>
      <c r="Z62" s="12" t="s">
        <v>132</v>
      </c>
      <c r="AA62" s="22">
        <v>3.78541178</v>
      </c>
      <c r="AB62" s="77">
        <f t="shared" si="2"/>
        <v>12273.322399378059</v>
      </c>
      <c r="AC62" s="84">
        <f t="shared" si="3"/>
        <v>54.419442843282958</v>
      </c>
      <c r="AD62" s="30">
        <v>0.99316054715622748</v>
      </c>
      <c r="AE62" s="84">
        <f t="shared" si="0"/>
        <v>54.047243630171948</v>
      </c>
      <c r="AF62" s="14">
        <v>0.51853708365358797</v>
      </c>
      <c r="AG62" s="14">
        <v>1.7644777030463628E-4</v>
      </c>
      <c r="AH62" s="14">
        <v>3.1617455853340196E-3</v>
      </c>
      <c r="AI62" s="14">
        <v>9.6170449378673611E-10</v>
      </c>
      <c r="AJ62" s="14">
        <v>0</v>
      </c>
      <c r="AK62" s="14">
        <v>1.07554463311923E-12</v>
      </c>
      <c r="AL62" s="14">
        <v>2.4541923065724484E-8</v>
      </c>
      <c r="AM62" s="14">
        <v>0</v>
      </c>
      <c r="AN62" s="14">
        <v>9.5540815797983472E-12</v>
      </c>
      <c r="AO62" s="14">
        <v>4.1148893628846217E-3</v>
      </c>
      <c r="AP62" s="14">
        <v>9.169780505423096E-2</v>
      </c>
      <c r="AQ62" s="14">
        <v>0.23444994362587504</v>
      </c>
      <c r="AR62" s="14">
        <v>7.1707497491323852E-2</v>
      </c>
      <c r="AS62" s="14">
        <v>1.1922585435187708E-4</v>
      </c>
      <c r="AT62" s="14">
        <v>0</v>
      </c>
      <c r="AU62" s="14">
        <v>0</v>
      </c>
      <c r="AV62" s="14">
        <v>3.8557658948738602</v>
      </c>
      <c r="AW62" s="14">
        <v>0.51853708365358797</v>
      </c>
      <c r="AX62" s="14">
        <v>2.2414727846886705E-7</v>
      </c>
      <c r="AY62" s="14">
        <v>0.14091315653919334</v>
      </c>
      <c r="AZ62" s="14">
        <f t="shared" si="4"/>
        <v>1375863.9921073273</v>
      </c>
      <c r="BA62" s="14">
        <f t="shared" si="5"/>
        <v>468.17892355786921</v>
      </c>
      <c r="BB62" s="14">
        <f t="shared" si="6"/>
        <v>8389.2397288436096</v>
      </c>
      <c r="BC62" s="14">
        <f t="shared" si="7"/>
        <v>2.5517453346363371E-3</v>
      </c>
      <c r="BD62" s="14">
        <f t="shared" si="8"/>
        <v>0</v>
      </c>
      <c r="BE62" s="14">
        <f t="shared" si="9"/>
        <v>2.8538038633349247E-6</v>
      </c>
      <c r="BF62" s="14">
        <f t="shared" si="10"/>
        <v>6.5118482954550666E-2</v>
      </c>
      <c r="BG62" s="14">
        <f t="shared" si="11"/>
        <v>0</v>
      </c>
      <c r="BH62" s="14">
        <f t="shared" si="12"/>
        <v>2.5350389080527389E-5</v>
      </c>
      <c r="BI62" s="14">
        <f t="shared" si="13"/>
        <v>10918.270427271182</v>
      </c>
      <c r="BJ62" s="14">
        <f t="shared" si="14"/>
        <v>243307.01141073671</v>
      </c>
      <c r="BK62" s="14">
        <f t="shared" si="15"/>
        <v>622079.3951969886</v>
      </c>
      <c r="BL62" s="14">
        <f t="shared" si="16"/>
        <v>190265.5892367175</v>
      </c>
      <c r="BM62" s="14">
        <f t="shared" si="17"/>
        <v>316.34875325631941</v>
      </c>
      <c r="BN62" s="14">
        <f t="shared" si="18"/>
        <v>0</v>
      </c>
      <c r="BO62" s="14">
        <f t="shared" si="19"/>
        <v>0</v>
      </c>
      <c r="BP62" s="14">
        <f t="shared" si="20"/>
        <v>10230723.363840409</v>
      </c>
      <c r="BQ62" s="14">
        <f t="shared" si="21"/>
        <v>1375863.9921073273</v>
      </c>
      <c r="BR62" s="14">
        <f t="shared" si="22"/>
        <v>0.59474274665415106</v>
      </c>
      <c r="BS62" s="14">
        <f t="shared" si="23"/>
        <v>373892.9079679483</v>
      </c>
    </row>
    <row r="63" spans="1:71" x14ac:dyDescent="0.25">
      <c r="A63" s="9">
        <v>58</v>
      </c>
      <c r="B63" s="12" t="s">
        <v>286</v>
      </c>
      <c r="C63" s="12" t="s">
        <v>17</v>
      </c>
      <c r="D63" s="12" t="s">
        <v>20</v>
      </c>
      <c r="E63" s="12" t="s">
        <v>324</v>
      </c>
      <c r="F63" s="12" t="s">
        <v>156</v>
      </c>
      <c r="G63" s="18">
        <f>'Step 1 - Study Scope'!$A$16</f>
        <v>101325</v>
      </c>
      <c r="H63" s="12" t="s">
        <v>87</v>
      </c>
      <c r="I63" s="12">
        <v>1</v>
      </c>
      <c r="J63" s="12">
        <f>I63*'Step 1 - Study Scope'!$A$31</f>
        <v>4</v>
      </c>
      <c r="K63" s="12" t="s">
        <v>92</v>
      </c>
      <c r="L63" s="12" t="s">
        <v>144</v>
      </c>
      <c r="M63" s="12" t="s">
        <v>0</v>
      </c>
      <c r="N63" s="12" t="s">
        <v>112</v>
      </c>
      <c r="O63" s="3">
        <v>333412</v>
      </c>
      <c r="P63" s="3" t="s">
        <v>102</v>
      </c>
      <c r="Q63" s="19" t="s">
        <v>95</v>
      </c>
      <c r="R63" s="15" t="s">
        <v>102</v>
      </c>
      <c r="S63" s="14">
        <v>315</v>
      </c>
      <c r="T63" s="3" t="s">
        <v>111</v>
      </c>
      <c r="U63" s="32">
        <v>436.43117392200264</v>
      </c>
      <c r="V63" s="33" t="s">
        <v>33</v>
      </c>
      <c r="W63" s="12" t="s">
        <v>105</v>
      </c>
      <c r="X63" s="12" t="s">
        <v>112</v>
      </c>
      <c r="Y63" s="15" t="s">
        <v>102</v>
      </c>
      <c r="Z63" s="12" t="s">
        <v>111</v>
      </c>
      <c r="AA63" s="22">
        <v>1</v>
      </c>
      <c r="AB63" s="77">
        <f t="shared" si="2"/>
        <v>315</v>
      </c>
      <c r="AC63" s="84">
        <f t="shared" si="3"/>
        <v>436.43117392200264</v>
      </c>
      <c r="AD63" s="30">
        <v>1.0271844660194174</v>
      </c>
      <c r="AE63" s="84">
        <f t="shared" si="0"/>
        <v>448.29532233929973</v>
      </c>
      <c r="AF63" s="14">
        <v>0.41259300777213515</v>
      </c>
      <c r="AG63" s="14">
        <v>1.307036196072352E-4</v>
      </c>
      <c r="AH63" s="14">
        <v>1.4937066395309319E-3</v>
      </c>
      <c r="AI63" s="14">
        <v>1.0782298127948229E-9</v>
      </c>
      <c r="AJ63" s="14">
        <v>0</v>
      </c>
      <c r="AK63" s="14">
        <v>1.5700231313756077E-12</v>
      </c>
      <c r="AL63" s="14">
        <v>3.3572275930805058E-8</v>
      </c>
      <c r="AM63" s="14">
        <v>0</v>
      </c>
      <c r="AN63" s="14">
        <v>6.3228747541721835E-12</v>
      </c>
      <c r="AO63" s="14">
        <v>2.4544236104875427E-3</v>
      </c>
      <c r="AP63" s="14">
        <v>2.496060113987834E-2</v>
      </c>
      <c r="AQ63" s="14">
        <v>0.11337897612867398</v>
      </c>
      <c r="AR63" s="14">
        <v>0.1370607988291534</v>
      </c>
      <c r="AS63" s="14">
        <v>1.2137832087070673E-4</v>
      </c>
      <c r="AT63" s="14">
        <v>0</v>
      </c>
      <c r="AU63" s="14">
        <v>0</v>
      </c>
      <c r="AV63" s="14">
        <v>1.0604391889423213</v>
      </c>
      <c r="AW63" s="14">
        <v>0.41259300777213515</v>
      </c>
      <c r="AX63" s="14">
        <v>2.1176462537324232E-7</v>
      </c>
      <c r="AY63" s="14">
        <v>6.8218333639693748E-2</v>
      </c>
      <c r="AZ63" s="14">
        <f t="shared" si="4"/>
        <v>233054.02942182968</v>
      </c>
      <c r="BA63" s="14">
        <f t="shared" si="5"/>
        <v>73.828214816250792</v>
      </c>
      <c r="BB63" s="14">
        <f t="shared" si="6"/>
        <v>843.72334130557795</v>
      </c>
      <c r="BC63" s="14">
        <f t="shared" si="7"/>
        <v>6.0904038066819947E-4</v>
      </c>
      <c r="BD63" s="14">
        <f t="shared" si="8"/>
        <v>0</v>
      </c>
      <c r="BE63" s="14">
        <f t="shared" si="9"/>
        <v>8.8683087245783284E-7</v>
      </c>
      <c r="BF63" s="14">
        <f t="shared" si="10"/>
        <v>1.8963370767680853E-2</v>
      </c>
      <c r="BG63" s="14">
        <f t="shared" si="11"/>
        <v>0</v>
      </c>
      <c r="BH63" s="14">
        <f t="shared" si="12"/>
        <v>3.5714891218011261E-6</v>
      </c>
      <c r="BI63" s="14">
        <f t="shared" si="13"/>
        <v>1386.386345762083</v>
      </c>
      <c r="BJ63" s="14">
        <f t="shared" si="14"/>
        <v>14099.048124568411</v>
      </c>
      <c r="BK63" s="14">
        <f t="shared" si="15"/>
        <v>64042.353459130631</v>
      </c>
      <c r="BL63" s="14">
        <f t="shared" si="16"/>
        <v>77419.080888908516</v>
      </c>
      <c r="BM63" s="14">
        <f t="shared" si="17"/>
        <v>68.560800184467894</v>
      </c>
      <c r="BN63" s="14">
        <f t="shared" si="18"/>
        <v>0</v>
      </c>
      <c r="BO63" s="14">
        <f t="shared" si="19"/>
        <v>0</v>
      </c>
      <c r="BP63" s="14">
        <f t="shared" si="20"/>
        <v>598991.30931543559</v>
      </c>
      <c r="BQ63" s="14">
        <f t="shared" si="21"/>
        <v>233054.02942182968</v>
      </c>
      <c r="BR63" s="14">
        <f t="shared" si="22"/>
        <v>0.11961569464961599</v>
      </c>
      <c r="BS63" s="14">
        <f t="shared" si="23"/>
        <v>38533.269434255068</v>
      </c>
    </row>
    <row r="64" spans="1:71" x14ac:dyDescent="0.25">
      <c r="A64" s="9">
        <v>59</v>
      </c>
      <c r="B64" s="12" t="s">
        <v>286</v>
      </c>
      <c r="C64" s="12" t="s">
        <v>17</v>
      </c>
      <c r="D64" s="12" t="s">
        <v>20</v>
      </c>
      <c r="E64" s="12" t="s">
        <v>325</v>
      </c>
      <c r="F64" s="12" t="s">
        <v>156</v>
      </c>
      <c r="G64" s="18">
        <f>'Step 1 - Study Scope'!$A$16</f>
        <v>101325</v>
      </c>
      <c r="H64" s="12" t="s">
        <v>87</v>
      </c>
      <c r="I64" s="12">
        <v>1</v>
      </c>
      <c r="J64" s="12">
        <f>I64*'Step 1 - Study Scope'!$A$31</f>
        <v>4</v>
      </c>
      <c r="K64" s="12" t="s">
        <v>353</v>
      </c>
      <c r="L64" s="12" t="s">
        <v>144</v>
      </c>
      <c r="M64" s="12" t="s">
        <v>0</v>
      </c>
      <c r="N64" s="12" t="s">
        <v>114</v>
      </c>
      <c r="O64" s="3" t="s">
        <v>35</v>
      </c>
      <c r="P64" s="3" t="s">
        <v>102</v>
      </c>
      <c r="Q64" s="19" t="s">
        <v>95</v>
      </c>
      <c r="R64" s="15" t="s">
        <v>102</v>
      </c>
      <c r="S64" s="14">
        <v>4819.5887135341936</v>
      </c>
      <c r="T64" s="3" t="s">
        <v>73</v>
      </c>
      <c r="U64" s="32">
        <v>53</v>
      </c>
      <c r="V64" s="33" t="s">
        <v>33</v>
      </c>
      <c r="W64" s="12" t="s">
        <v>105</v>
      </c>
      <c r="X64" s="12" t="s">
        <v>114</v>
      </c>
      <c r="Y64" s="15" t="s">
        <v>102</v>
      </c>
      <c r="Z64" s="12" t="s">
        <v>132</v>
      </c>
      <c r="AA64" s="22">
        <v>3.78541178</v>
      </c>
      <c r="AB64" s="77">
        <f t="shared" si="2"/>
        <v>18244.127890967382</v>
      </c>
      <c r="AC64" s="84">
        <f t="shared" si="3"/>
        <v>14.001118789776683</v>
      </c>
      <c r="AD64" s="30">
        <v>0.96157950907150458</v>
      </c>
      <c r="AE64" s="84">
        <f t="shared" si="0"/>
        <v>13.463188932325281</v>
      </c>
      <c r="AF64" s="14">
        <v>1.0250742280616802</v>
      </c>
      <c r="AG64" s="14">
        <v>5.874426499733568E-4</v>
      </c>
      <c r="AH64" s="14">
        <v>4.6449635318511632E-3</v>
      </c>
      <c r="AI64" s="14">
        <v>5.3268241540739519E-9</v>
      </c>
      <c r="AJ64" s="14">
        <v>0</v>
      </c>
      <c r="AK64" s="14">
        <v>2.1778795514494542E-13</v>
      </c>
      <c r="AL64" s="14">
        <v>1.5232799650552083E-7</v>
      </c>
      <c r="AM64" s="14">
        <v>0</v>
      </c>
      <c r="AN64" s="14">
        <v>1.3418128381254949E-12</v>
      </c>
      <c r="AO64" s="14">
        <v>2.4446228023119253E-3</v>
      </c>
      <c r="AP64" s="14">
        <v>0.11150659024394532</v>
      </c>
      <c r="AQ64" s="14">
        <v>4.6360444545267325E-2</v>
      </c>
      <c r="AR64" s="14">
        <v>0.10991325952214596</v>
      </c>
      <c r="AS64" s="14">
        <v>1.2148525069602685E-4</v>
      </c>
      <c r="AT64" s="14">
        <v>0</v>
      </c>
      <c r="AU64" s="14">
        <v>0</v>
      </c>
      <c r="AV64" s="14">
        <v>4.6823765515053468</v>
      </c>
      <c r="AW64" s="14">
        <v>1.0250742280616802</v>
      </c>
      <c r="AX64" s="14">
        <v>9.6100192775493621E-7</v>
      </c>
      <c r="AY64" s="14">
        <v>2.8006914938057594E-2</v>
      </c>
      <c r="AZ64" s="14">
        <f t="shared" si="4"/>
        <v>1007131.9056920205</v>
      </c>
      <c r="BA64" s="14">
        <f t="shared" si="5"/>
        <v>577.16038444470382</v>
      </c>
      <c r="BB64" s="14">
        <f t="shared" si="6"/>
        <v>4563.6607044048251</v>
      </c>
      <c r="BC64" s="14">
        <f t="shared" si="7"/>
        <v>5.2335864220517461E-3</v>
      </c>
      <c r="BD64" s="14">
        <f t="shared" si="8"/>
        <v>0</v>
      </c>
      <c r="BE64" s="14">
        <f t="shared" si="9"/>
        <v>2.1397591735054244E-7</v>
      </c>
      <c r="BF64" s="14">
        <f t="shared" si="10"/>
        <v>0.14966173298585891</v>
      </c>
      <c r="BG64" s="14">
        <f t="shared" si="11"/>
        <v>0</v>
      </c>
      <c r="BH64" s="14">
        <f t="shared" si="12"/>
        <v>1.3183265013877937E-6</v>
      </c>
      <c r="BI64" s="14">
        <f t="shared" si="13"/>
        <v>2401.8335006296065</v>
      </c>
      <c r="BJ64" s="14">
        <f t="shared" si="14"/>
        <v>109554.84164493749</v>
      </c>
      <c r="BK64" s="14">
        <f t="shared" si="15"/>
        <v>45548.977415901682</v>
      </c>
      <c r="BL64" s="14">
        <f t="shared" si="16"/>
        <v>107989.39968735579</v>
      </c>
      <c r="BM64" s="14">
        <f t="shared" si="17"/>
        <v>119.35884124051971</v>
      </c>
      <c r="BN64" s="14">
        <f t="shared" si="18"/>
        <v>0</v>
      </c>
      <c r="BO64" s="14">
        <f t="shared" si="19"/>
        <v>0</v>
      </c>
      <c r="BP64" s="14">
        <f t="shared" si="20"/>
        <v>4600418.8676192695</v>
      </c>
      <c r="BQ64" s="14">
        <f t="shared" si="21"/>
        <v>1007131.9056920205</v>
      </c>
      <c r="BR64" s="14">
        <f t="shared" si="22"/>
        <v>0.94418109086954538</v>
      </c>
      <c r="BS64" s="14">
        <f t="shared" si="23"/>
        <v>27516.697661452694</v>
      </c>
    </row>
    <row r="65" spans="1:71" x14ac:dyDescent="0.25">
      <c r="A65" s="9">
        <v>60</v>
      </c>
      <c r="B65" s="12" t="s">
        <v>286</v>
      </c>
      <c r="C65" s="12" t="s">
        <v>17</v>
      </c>
      <c r="D65" s="12" t="s">
        <v>20</v>
      </c>
      <c r="E65" s="12" t="s">
        <v>324</v>
      </c>
      <c r="F65" s="12" t="s">
        <v>156</v>
      </c>
      <c r="G65" s="18">
        <f>'Step 1 - Study Scope'!$A$16</f>
        <v>101325</v>
      </c>
      <c r="H65" s="12" t="s">
        <v>87</v>
      </c>
      <c r="I65" s="12">
        <v>1</v>
      </c>
      <c r="J65" s="12">
        <f>I65*'Step 1 - Study Scope'!$A$31</f>
        <v>4</v>
      </c>
      <c r="K65" s="12" t="s">
        <v>162</v>
      </c>
      <c r="L65" s="12" t="s">
        <v>144</v>
      </c>
      <c r="M65" s="12" t="s">
        <v>0</v>
      </c>
      <c r="N65" s="12" t="s">
        <v>123</v>
      </c>
      <c r="O65" s="3">
        <v>339113</v>
      </c>
      <c r="P65" s="3" t="s">
        <v>102</v>
      </c>
      <c r="Q65" s="19" t="s">
        <v>95</v>
      </c>
      <c r="R65" s="15" t="s">
        <v>102</v>
      </c>
      <c r="S65" s="14">
        <v>547.68053562888565</v>
      </c>
      <c r="T65" s="3" t="s">
        <v>111</v>
      </c>
      <c r="U65" s="32">
        <v>127.62</v>
      </c>
      <c r="V65" s="33" t="s">
        <v>33</v>
      </c>
      <c r="W65" s="12" t="s">
        <v>105</v>
      </c>
      <c r="X65" s="12" t="s">
        <v>123</v>
      </c>
      <c r="Y65" s="15" t="s">
        <v>102</v>
      </c>
      <c r="Z65" s="12" t="s">
        <v>111</v>
      </c>
      <c r="AA65" s="22">
        <v>1</v>
      </c>
      <c r="AB65" s="77">
        <f t="shared" si="2"/>
        <v>547.68053562888565</v>
      </c>
      <c r="AC65" s="84">
        <f t="shared" si="3"/>
        <v>127.62</v>
      </c>
      <c r="AD65" s="30">
        <v>1.0034619188921861</v>
      </c>
      <c r="AE65" s="84">
        <f t="shared" si="0"/>
        <v>128.06181008902078</v>
      </c>
      <c r="AF65" s="14">
        <v>0.30609323423707907</v>
      </c>
      <c r="AG65" s="14">
        <v>8.6108683504311509E-5</v>
      </c>
      <c r="AH65" s="14">
        <v>1.1118117579088248E-3</v>
      </c>
      <c r="AI65" s="14">
        <v>3.9233813678444249E-10</v>
      </c>
      <c r="AJ65" s="14">
        <v>0</v>
      </c>
      <c r="AK65" s="14">
        <v>1.092046475002945E-12</v>
      </c>
      <c r="AL65" s="14">
        <v>1.0005724235937742E-8</v>
      </c>
      <c r="AM65" s="14">
        <v>0</v>
      </c>
      <c r="AN65" s="14">
        <v>4.7169886033874452E-12</v>
      </c>
      <c r="AO65" s="14">
        <v>1.6487859662782938E-3</v>
      </c>
      <c r="AP65" s="14">
        <v>2.4334462926377295E-2</v>
      </c>
      <c r="AQ65" s="14">
        <v>0.12447543842908018</v>
      </c>
      <c r="AR65" s="14">
        <v>1.6915440632513597E-2</v>
      </c>
      <c r="AS65" s="14">
        <v>6.2344560440253651E-5</v>
      </c>
      <c r="AT65" s="14">
        <v>0</v>
      </c>
      <c r="AU65" s="14">
        <v>0</v>
      </c>
      <c r="AV65" s="14">
        <v>1.0255322695757718</v>
      </c>
      <c r="AW65" s="14">
        <v>0.30609323423707907</v>
      </c>
      <c r="AX65" s="14">
        <v>1.0315543235790206E-7</v>
      </c>
      <c r="AY65" s="14">
        <v>7.4792921091949585E-2</v>
      </c>
      <c r="AZ65" s="14">
        <f t="shared" si="4"/>
        <v>85873.796613731</v>
      </c>
      <c r="BA65" s="14">
        <f t="shared" si="5"/>
        <v>24.157605418348183</v>
      </c>
      <c r="BB65" s="14">
        <f t="shared" si="6"/>
        <v>311.91639047293774</v>
      </c>
      <c r="BC65" s="14">
        <f t="shared" si="7"/>
        <v>1.100696179907792E-4</v>
      </c>
      <c r="BD65" s="14">
        <f t="shared" si="8"/>
        <v>0</v>
      </c>
      <c r="BE65" s="14">
        <f t="shared" si="9"/>
        <v>3.0637128298794921E-7</v>
      </c>
      <c r="BF65" s="14">
        <f t="shared" si="10"/>
        <v>2.8070843517713816E-3</v>
      </c>
      <c r="BG65" s="14">
        <f t="shared" si="11"/>
        <v>0</v>
      </c>
      <c r="BH65" s="14">
        <f t="shared" si="12"/>
        <v>1.3233409780068647E-6</v>
      </c>
      <c r="BI65" s="14">
        <f t="shared" si="13"/>
        <v>462.56334636293218</v>
      </c>
      <c r="BJ65" s="14">
        <f t="shared" si="14"/>
        <v>6826.9810838927824</v>
      </c>
      <c r="BK65" s="14">
        <f t="shared" si="15"/>
        <v>34921.315754351876</v>
      </c>
      <c r="BL65" s="14">
        <f t="shared" si="16"/>
        <v>4745.5903823834078</v>
      </c>
      <c r="BM65" s="14">
        <f t="shared" si="17"/>
        <v>17.49063195259043</v>
      </c>
      <c r="BN65" s="14">
        <f t="shared" si="18"/>
        <v>0</v>
      </c>
      <c r="BO65" s="14">
        <f t="shared" si="19"/>
        <v>0</v>
      </c>
      <c r="BP65" s="14">
        <f t="shared" si="20"/>
        <v>287710.86612831685</v>
      </c>
      <c r="BQ65" s="14">
        <f t="shared" si="21"/>
        <v>85873.796613731</v>
      </c>
      <c r="BR65" s="14">
        <f t="shared" si="22"/>
        <v>2.8940034038919305E-2</v>
      </c>
      <c r="BS65" s="14">
        <f t="shared" si="23"/>
        <v>20982.992681969186</v>
      </c>
    </row>
    <row r="66" spans="1:71" x14ac:dyDescent="0.25">
      <c r="A66" s="9">
        <v>61</v>
      </c>
      <c r="B66" s="12" t="s">
        <v>286</v>
      </c>
      <c r="C66" s="12" t="s">
        <v>17</v>
      </c>
      <c r="D66" s="12" t="s">
        <v>20</v>
      </c>
      <c r="E66" s="12" t="s">
        <v>325</v>
      </c>
      <c r="F66" s="12" t="s">
        <v>156</v>
      </c>
      <c r="G66" s="18">
        <f>'Step 1 - Study Scope'!$A$16</f>
        <v>101325</v>
      </c>
      <c r="H66" s="12" t="s">
        <v>87</v>
      </c>
      <c r="I66" s="12">
        <v>1</v>
      </c>
      <c r="J66" s="12">
        <f>I66*'Step 1 - Study Scope'!$A$31</f>
        <v>4</v>
      </c>
      <c r="K66" s="12" t="s">
        <v>162</v>
      </c>
      <c r="L66" s="12" t="s">
        <v>144</v>
      </c>
      <c r="M66" s="12" t="s">
        <v>0</v>
      </c>
      <c r="N66" s="12" t="s">
        <v>123</v>
      </c>
      <c r="O66" s="3">
        <v>339113</v>
      </c>
      <c r="P66" s="3" t="s">
        <v>102</v>
      </c>
      <c r="Q66" s="19" t="s">
        <v>95</v>
      </c>
      <c r="R66" s="15" t="s">
        <v>102</v>
      </c>
      <c r="S66" s="14">
        <v>547.68053562888565</v>
      </c>
      <c r="T66" s="3" t="s">
        <v>111</v>
      </c>
      <c r="U66" s="32">
        <v>127.62</v>
      </c>
      <c r="V66" s="33" t="s">
        <v>33</v>
      </c>
      <c r="W66" s="12" t="s">
        <v>105</v>
      </c>
      <c r="X66" s="12" t="s">
        <v>123</v>
      </c>
      <c r="Y66" s="15" t="s">
        <v>102</v>
      </c>
      <c r="Z66" s="12" t="s">
        <v>111</v>
      </c>
      <c r="AA66" s="22">
        <v>1</v>
      </c>
      <c r="AB66" s="77">
        <f t="shared" si="2"/>
        <v>547.68053562888565</v>
      </c>
      <c r="AC66" s="84">
        <f t="shared" si="3"/>
        <v>127.62</v>
      </c>
      <c r="AD66" s="30">
        <v>1.0034619188921861</v>
      </c>
      <c r="AE66" s="84">
        <f t="shared" si="0"/>
        <v>128.06181008902078</v>
      </c>
      <c r="AF66" s="14">
        <v>0.30609323423707907</v>
      </c>
      <c r="AG66" s="14">
        <v>8.6108683504311509E-5</v>
      </c>
      <c r="AH66" s="14">
        <v>1.1118117579088248E-3</v>
      </c>
      <c r="AI66" s="14">
        <v>3.9233813678444249E-10</v>
      </c>
      <c r="AJ66" s="14">
        <v>0</v>
      </c>
      <c r="AK66" s="14">
        <v>1.092046475002945E-12</v>
      </c>
      <c r="AL66" s="14">
        <v>1.0005724235937742E-8</v>
      </c>
      <c r="AM66" s="14">
        <v>0</v>
      </c>
      <c r="AN66" s="14">
        <v>4.7169886033874452E-12</v>
      </c>
      <c r="AO66" s="14">
        <v>1.6487859662782938E-3</v>
      </c>
      <c r="AP66" s="14">
        <v>2.4334462926377295E-2</v>
      </c>
      <c r="AQ66" s="14">
        <v>0.12447543842908018</v>
      </c>
      <c r="AR66" s="14">
        <v>1.6915440632513597E-2</v>
      </c>
      <c r="AS66" s="14">
        <v>6.2344560440253651E-5</v>
      </c>
      <c r="AT66" s="14">
        <v>0</v>
      </c>
      <c r="AU66" s="14">
        <v>0</v>
      </c>
      <c r="AV66" s="14">
        <v>1.0255322695757718</v>
      </c>
      <c r="AW66" s="14">
        <v>0.30609323423707907</v>
      </c>
      <c r="AX66" s="14">
        <v>1.0315543235790206E-7</v>
      </c>
      <c r="AY66" s="14">
        <v>7.4792921091949585E-2</v>
      </c>
      <c r="AZ66" s="14">
        <f t="shared" si="4"/>
        <v>85873.796613731</v>
      </c>
      <c r="BA66" s="14">
        <f t="shared" si="5"/>
        <v>24.157605418348183</v>
      </c>
      <c r="BB66" s="14">
        <f t="shared" si="6"/>
        <v>311.91639047293774</v>
      </c>
      <c r="BC66" s="14">
        <f t="shared" si="7"/>
        <v>1.100696179907792E-4</v>
      </c>
      <c r="BD66" s="14">
        <f t="shared" si="8"/>
        <v>0</v>
      </c>
      <c r="BE66" s="14">
        <f t="shared" si="9"/>
        <v>3.0637128298794921E-7</v>
      </c>
      <c r="BF66" s="14">
        <f t="shared" si="10"/>
        <v>2.8070843517713816E-3</v>
      </c>
      <c r="BG66" s="14">
        <f t="shared" si="11"/>
        <v>0</v>
      </c>
      <c r="BH66" s="14">
        <f t="shared" si="12"/>
        <v>1.3233409780068647E-6</v>
      </c>
      <c r="BI66" s="14">
        <f t="shared" si="13"/>
        <v>462.56334636293218</v>
      </c>
      <c r="BJ66" s="14">
        <f t="shared" si="14"/>
        <v>6826.9810838927824</v>
      </c>
      <c r="BK66" s="14">
        <f t="shared" si="15"/>
        <v>34921.315754351876</v>
      </c>
      <c r="BL66" s="14">
        <f t="shared" si="16"/>
        <v>4745.5903823834078</v>
      </c>
      <c r="BM66" s="14">
        <f t="shared" si="17"/>
        <v>17.49063195259043</v>
      </c>
      <c r="BN66" s="14">
        <f t="shared" si="18"/>
        <v>0</v>
      </c>
      <c r="BO66" s="14">
        <f t="shared" si="19"/>
        <v>0</v>
      </c>
      <c r="BP66" s="14">
        <f t="shared" si="20"/>
        <v>287710.86612831685</v>
      </c>
      <c r="BQ66" s="14">
        <f t="shared" si="21"/>
        <v>85873.796613731</v>
      </c>
      <c r="BR66" s="14">
        <f t="shared" si="22"/>
        <v>2.8940034038919305E-2</v>
      </c>
      <c r="BS66" s="14">
        <f t="shared" si="23"/>
        <v>20982.992681969186</v>
      </c>
    </row>
    <row r="67" spans="1:71" x14ac:dyDescent="0.25">
      <c r="A67" s="9">
        <v>62</v>
      </c>
      <c r="B67" s="12" t="s">
        <v>286</v>
      </c>
      <c r="C67" s="12" t="s">
        <v>339</v>
      </c>
      <c r="D67" s="12" t="s">
        <v>20</v>
      </c>
      <c r="E67" s="12" t="s">
        <v>16</v>
      </c>
      <c r="F67" s="12" t="s">
        <v>156</v>
      </c>
      <c r="G67" s="18">
        <f>'Step 1 - Study Scope'!$A$16</f>
        <v>101325</v>
      </c>
      <c r="H67" s="12" t="s">
        <v>87</v>
      </c>
      <c r="I67" s="12">
        <v>1</v>
      </c>
      <c r="J67" s="12">
        <v>1</v>
      </c>
      <c r="K67" s="12" t="s">
        <v>82</v>
      </c>
      <c r="L67" s="12" t="s">
        <v>146</v>
      </c>
      <c r="M67" s="12" t="s">
        <v>61</v>
      </c>
      <c r="N67" s="12" t="s">
        <v>125</v>
      </c>
      <c r="O67" s="3" t="s">
        <v>43</v>
      </c>
      <c r="P67" s="3" t="s">
        <v>102</v>
      </c>
      <c r="Q67" s="19" t="s">
        <v>95</v>
      </c>
      <c r="R67" s="15" t="s">
        <v>102</v>
      </c>
      <c r="S67" s="14">
        <v>15424.83660130719</v>
      </c>
      <c r="T67" s="3" t="s">
        <v>83</v>
      </c>
      <c r="U67" s="32">
        <v>1.18</v>
      </c>
      <c r="V67" s="33" t="s">
        <v>33</v>
      </c>
      <c r="W67" s="12" t="s">
        <v>105</v>
      </c>
      <c r="X67" s="12" t="s">
        <v>125</v>
      </c>
      <c r="Y67" s="15" t="s">
        <v>102</v>
      </c>
      <c r="Z67" s="12" t="s">
        <v>4</v>
      </c>
      <c r="AA67" s="22">
        <v>0.45359237000000002</v>
      </c>
      <c r="AB67" s="77">
        <f t="shared" si="2"/>
        <v>6996.588190849674</v>
      </c>
      <c r="AC67" s="84">
        <f t="shared" si="3"/>
        <v>2.6014546937815552</v>
      </c>
      <c r="AD67" s="30">
        <v>1.019882179675994</v>
      </c>
      <c r="AE67" s="84">
        <f t="shared" si="0"/>
        <v>2.653177283422278</v>
      </c>
      <c r="AF67" s="14">
        <v>2.4831196714881032</v>
      </c>
      <c r="AG67" s="14">
        <v>2.4307374110006023E-4</v>
      </c>
      <c r="AH67" s="14">
        <v>3.2119879484115215E-3</v>
      </c>
      <c r="AI67" s="14">
        <v>1.2224416740556516E-9</v>
      </c>
      <c r="AJ67" s="14">
        <v>0</v>
      </c>
      <c r="AK67" s="14">
        <v>2.2037897183781643E-13</v>
      </c>
      <c r="AL67" s="14">
        <v>3.4206450180663359E-8</v>
      </c>
      <c r="AM67" s="14">
        <v>0</v>
      </c>
      <c r="AN67" s="14">
        <v>1.4003522833807862E-12</v>
      </c>
      <c r="AO67" s="14">
        <v>8.594020331063061E-4</v>
      </c>
      <c r="AP67" s="14">
        <v>3.2008089865793517E-2</v>
      </c>
      <c r="AQ67" s="14">
        <v>5.8935444216140505E-2</v>
      </c>
      <c r="AR67" s="14">
        <v>2.1814138662573986E-2</v>
      </c>
      <c r="AS67" s="14">
        <v>4.0307103572862186E-5</v>
      </c>
      <c r="AT67" s="14">
        <v>0</v>
      </c>
      <c r="AU67" s="14">
        <v>0</v>
      </c>
      <c r="AV67" s="14">
        <v>1.3443113969339571</v>
      </c>
      <c r="AW67" s="14">
        <v>2.4831196714881032</v>
      </c>
      <c r="AX67" s="14">
        <v>3.0859064446476686E-7</v>
      </c>
      <c r="AY67" s="14">
        <v>3.542477047487138E-2</v>
      </c>
      <c r="AZ67" s="14">
        <f t="shared" si="4"/>
        <v>46094.619397550683</v>
      </c>
      <c r="BA67" s="14">
        <f t="shared" si="5"/>
        <v>4.5122237603761537</v>
      </c>
      <c r="BB67" s="14">
        <f t="shared" si="6"/>
        <v>59.624738868433582</v>
      </c>
      <c r="BC67" s="14">
        <f t="shared" si="7"/>
        <v>2.2692415652899769E-5</v>
      </c>
      <c r="BD67" s="14">
        <f t="shared" si="8"/>
        <v>0</v>
      </c>
      <c r="BE67" s="14">
        <f t="shared" si="9"/>
        <v>4.0909364726670438E-9</v>
      </c>
      <c r="BF67" s="14">
        <f t="shared" si="10"/>
        <v>6.3498079457203094E-4</v>
      </c>
      <c r="BG67" s="14">
        <f t="shared" si="11"/>
        <v>0</v>
      </c>
      <c r="BH67" s="14">
        <f t="shared" si="12"/>
        <v>2.5995003892118148E-8</v>
      </c>
      <c r="BI67" s="14">
        <f t="shared" si="13"/>
        <v>15.953242238130375</v>
      </c>
      <c r="BJ67" s="14">
        <f t="shared" si="14"/>
        <v>594.17221688802522</v>
      </c>
      <c r="BK67" s="14">
        <f t="shared" si="15"/>
        <v>1094.0297809088463</v>
      </c>
      <c r="BL67" s="14">
        <f t="shared" si="16"/>
        <v>404.93997558085897</v>
      </c>
      <c r="BM67" s="14">
        <f t="shared" si="17"/>
        <v>0.74822837559629041</v>
      </c>
      <c r="BN67" s="14">
        <f t="shared" si="18"/>
        <v>0</v>
      </c>
      <c r="BO67" s="14">
        <f t="shared" si="19"/>
        <v>0</v>
      </c>
      <c r="BP67" s="14">
        <f t="shared" si="20"/>
        <v>24954.706333716593</v>
      </c>
      <c r="BQ67" s="14">
        <f t="shared" si="21"/>
        <v>46094.619397550683</v>
      </c>
      <c r="BR67" s="14">
        <f t="shared" si="22"/>
        <v>5.7284264103645956E-3</v>
      </c>
      <c r="BS67" s="14">
        <f t="shared" si="23"/>
        <v>657.59670427249898</v>
      </c>
    </row>
    <row r="68" spans="1:71" x14ac:dyDescent="0.25">
      <c r="A68" s="9">
        <v>63</v>
      </c>
      <c r="B68" s="12" t="s">
        <v>286</v>
      </c>
      <c r="C68" s="12" t="s">
        <v>339</v>
      </c>
      <c r="D68" s="12" t="s">
        <v>20</v>
      </c>
      <c r="E68" s="12" t="s">
        <v>16</v>
      </c>
      <c r="F68" s="12" t="s">
        <v>156</v>
      </c>
      <c r="G68" s="18">
        <f>'Step 1 - Study Scope'!$A$16</f>
        <v>101325</v>
      </c>
      <c r="H68" s="12" t="s">
        <v>87</v>
      </c>
      <c r="I68" s="12">
        <v>1</v>
      </c>
      <c r="J68" s="12">
        <v>1</v>
      </c>
      <c r="K68" s="12" t="s">
        <v>163</v>
      </c>
      <c r="L68" s="12" t="s">
        <v>146</v>
      </c>
      <c r="M68" s="12" t="s">
        <v>61</v>
      </c>
      <c r="N68" s="12" t="s">
        <v>125</v>
      </c>
      <c r="O68" s="3" t="s">
        <v>43</v>
      </c>
      <c r="P68" s="3" t="s">
        <v>102</v>
      </c>
      <c r="Q68" s="19" t="s">
        <v>95</v>
      </c>
      <c r="R68" s="15" t="s">
        <v>102</v>
      </c>
      <c r="S68" s="14">
        <v>1316.7543440140284</v>
      </c>
      <c r="T68" s="3" t="s">
        <v>83</v>
      </c>
      <c r="U68" s="32">
        <v>1.18</v>
      </c>
      <c r="V68" s="33" t="s">
        <v>33</v>
      </c>
      <c r="W68" s="12" t="s">
        <v>105</v>
      </c>
      <c r="X68" s="12" t="s">
        <v>125</v>
      </c>
      <c r="Y68" s="15" t="s">
        <v>102</v>
      </c>
      <c r="Z68" s="12" t="s">
        <v>4</v>
      </c>
      <c r="AA68" s="22">
        <v>0.45359237000000002</v>
      </c>
      <c r="AB68" s="77">
        <f t="shared" si="2"/>
        <v>597.2697236091185</v>
      </c>
      <c r="AC68" s="84">
        <f t="shared" si="3"/>
        <v>2.6014546937815552</v>
      </c>
      <c r="AD68" s="30">
        <v>1.019882179675994</v>
      </c>
      <c r="AE68" s="84">
        <f t="shared" si="0"/>
        <v>2.653177283422278</v>
      </c>
      <c r="AF68" s="14">
        <v>2.4831196714881032</v>
      </c>
      <c r="AG68" s="14">
        <v>2.4307374110006023E-4</v>
      </c>
      <c r="AH68" s="14">
        <v>3.2119879484115215E-3</v>
      </c>
      <c r="AI68" s="14">
        <v>1.2224416740556516E-9</v>
      </c>
      <c r="AJ68" s="14">
        <v>0</v>
      </c>
      <c r="AK68" s="14">
        <v>2.2037897183781643E-13</v>
      </c>
      <c r="AL68" s="14">
        <v>3.4206450180663359E-8</v>
      </c>
      <c r="AM68" s="14">
        <v>0</v>
      </c>
      <c r="AN68" s="14">
        <v>1.4003522833807862E-12</v>
      </c>
      <c r="AO68" s="14">
        <v>8.594020331063061E-4</v>
      </c>
      <c r="AP68" s="14">
        <v>3.2008089865793517E-2</v>
      </c>
      <c r="AQ68" s="14">
        <v>5.8935444216140505E-2</v>
      </c>
      <c r="AR68" s="14">
        <v>2.1814138662573986E-2</v>
      </c>
      <c r="AS68" s="14">
        <v>4.0307103572862186E-5</v>
      </c>
      <c r="AT68" s="14">
        <v>0</v>
      </c>
      <c r="AU68" s="14">
        <v>0</v>
      </c>
      <c r="AV68" s="14">
        <v>1.3443113969339571</v>
      </c>
      <c r="AW68" s="14">
        <v>2.4831196714881032</v>
      </c>
      <c r="AX68" s="14">
        <v>3.0859064446476686E-7</v>
      </c>
      <c r="AY68" s="14">
        <v>3.542477047487138E-2</v>
      </c>
      <c r="AZ68" s="14">
        <f t="shared" si="4"/>
        <v>3934.9065339372537</v>
      </c>
      <c r="BA68" s="14">
        <f t="shared" si="5"/>
        <v>0.38518983320284245</v>
      </c>
      <c r="BB68" s="14">
        <f t="shared" si="6"/>
        <v>5.0899167326711598</v>
      </c>
      <c r="BC68" s="14">
        <f t="shared" si="7"/>
        <v>1.9371574337841267E-6</v>
      </c>
      <c r="BD68" s="14">
        <f t="shared" si="8"/>
        <v>0</v>
      </c>
      <c r="BE68" s="14">
        <f t="shared" si="9"/>
        <v>3.4922628425206472E-10</v>
      </c>
      <c r="BF68" s="14">
        <f t="shared" si="10"/>
        <v>5.4205677585417286E-5</v>
      </c>
      <c r="BG68" s="14">
        <f t="shared" si="11"/>
        <v>0</v>
      </c>
      <c r="BH68" s="14">
        <f t="shared" si="12"/>
        <v>2.2190856981076468E-9</v>
      </c>
      <c r="BI68" s="14">
        <f t="shared" si="13"/>
        <v>1.3618621422794224</v>
      </c>
      <c r="BJ68" s="14">
        <f t="shared" si="14"/>
        <v>50.722018514831426</v>
      </c>
      <c r="BK68" s="14">
        <f t="shared" si="15"/>
        <v>93.392786175145432</v>
      </c>
      <c r="BL68" s="14">
        <f t="shared" si="16"/>
        <v>34.568046695926988</v>
      </c>
      <c r="BM68" s="14">
        <f t="shared" si="17"/>
        <v>6.3873154014317479E-2</v>
      </c>
      <c r="BN68" s="14">
        <f t="shared" si="18"/>
        <v>0</v>
      </c>
      <c r="BO68" s="14">
        <f t="shared" si="19"/>
        <v>0</v>
      </c>
      <c r="BP68" s="14">
        <f t="shared" si="20"/>
        <v>2130.2798089758066</v>
      </c>
      <c r="BQ68" s="14">
        <f t="shared" si="21"/>
        <v>3934.9065339372537</v>
      </c>
      <c r="BR68" s="14">
        <f t="shared" si="22"/>
        <v>4.8901201064088014E-4</v>
      </c>
      <c r="BS68" s="14">
        <f t="shared" si="23"/>
        <v>56.136304023262113</v>
      </c>
    </row>
    <row r="69" spans="1:71" x14ac:dyDescent="0.25">
      <c r="A69" s="9">
        <v>64</v>
      </c>
      <c r="B69" s="12" t="s">
        <v>286</v>
      </c>
      <c r="C69" s="12" t="s">
        <v>17</v>
      </c>
      <c r="D69" s="12" t="s">
        <v>20</v>
      </c>
      <c r="E69" s="12" t="s">
        <v>16</v>
      </c>
      <c r="F69" s="12" t="s">
        <v>156</v>
      </c>
      <c r="G69" s="18">
        <f>'Step 1 - Study Scope'!$A$16</f>
        <v>101325</v>
      </c>
      <c r="H69" s="12" t="s">
        <v>87</v>
      </c>
      <c r="I69" s="12">
        <v>1</v>
      </c>
      <c r="J69" s="12">
        <f>I69*'Step 1 - Study Scope'!$A$31</f>
        <v>4</v>
      </c>
      <c r="K69" s="12" t="s">
        <v>82</v>
      </c>
      <c r="L69" s="12" t="s">
        <v>146</v>
      </c>
      <c r="M69" s="12" t="s">
        <v>61</v>
      </c>
      <c r="N69" s="12" t="s">
        <v>125</v>
      </c>
      <c r="O69" s="3" t="s">
        <v>43</v>
      </c>
      <c r="P69" s="3" t="s">
        <v>102</v>
      </c>
      <c r="Q69" s="19" t="s">
        <v>95</v>
      </c>
      <c r="R69" s="15" t="s">
        <v>102</v>
      </c>
      <c r="S69" s="14">
        <v>15424.83660130719</v>
      </c>
      <c r="T69" s="3" t="s">
        <v>83</v>
      </c>
      <c r="U69" s="32">
        <v>1.18</v>
      </c>
      <c r="V69" s="33" t="s">
        <v>33</v>
      </c>
      <c r="W69" s="12" t="s">
        <v>105</v>
      </c>
      <c r="X69" s="12" t="s">
        <v>125</v>
      </c>
      <c r="Y69" s="15" t="s">
        <v>102</v>
      </c>
      <c r="Z69" s="12" t="s">
        <v>4</v>
      </c>
      <c r="AA69" s="22">
        <v>0.45359237000000002</v>
      </c>
      <c r="AB69" s="77">
        <f t="shared" si="2"/>
        <v>6996.588190849674</v>
      </c>
      <c r="AC69" s="84">
        <f t="shared" si="3"/>
        <v>2.6014546937815552</v>
      </c>
      <c r="AD69" s="30">
        <v>1.019882179675994</v>
      </c>
      <c r="AE69" s="84">
        <f t="shared" si="0"/>
        <v>2.653177283422278</v>
      </c>
      <c r="AF69" s="14">
        <v>2.4831196714881032</v>
      </c>
      <c r="AG69" s="14">
        <v>2.4307374110006023E-4</v>
      </c>
      <c r="AH69" s="14">
        <v>3.2119879484115215E-3</v>
      </c>
      <c r="AI69" s="14">
        <v>1.2224416740556516E-9</v>
      </c>
      <c r="AJ69" s="14">
        <v>0</v>
      </c>
      <c r="AK69" s="14">
        <v>2.2037897183781643E-13</v>
      </c>
      <c r="AL69" s="14">
        <v>3.4206450180663359E-8</v>
      </c>
      <c r="AM69" s="14">
        <v>0</v>
      </c>
      <c r="AN69" s="14">
        <v>1.4003522833807862E-12</v>
      </c>
      <c r="AO69" s="14">
        <v>8.594020331063061E-4</v>
      </c>
      <c r="AP69" s="14">
        <v>3.2008089865793517E-2</v>
      </c>
      <c r="AQ69" s="14">
        <v>5.8935444216140505E-2</v>
      </c>
      <c r="AR69" s="14">
        <v>2.1814138662573986E-2</v>
      </c>
      <c r="AS69" s="14">
        <v>4.0307103572862186E-5</v>
      </c>
      <c r="AT69" s="14">
        <v>0</v>
      </c>
      <c r="AU69" s="14">
        <v>0</v>
      </c>
      <c r="AV69" s="14">
        <v>1.3443113969339571</v>
      </c>
      <c r="AW69" s="14">
        <v>2.4831196714881032</v>
      </c>
      <c r="AX69" s="14">
        <v>3.0859064446476686E-7</v>
      </c>
      <c r="AY69" s="14">
        <v>3.542477047487138E-2</v>
      </c>
      <c r="AZ69" s="14">
        <f t="shared" si="4"/>
        <v>184378.47759020273</v>
      </c>
      <c r="BA69" s="14">
        <f t="shared" si="5"/>
        <v>18.048895041504615</v>
      </c>
      <c r="BB69" s="14">
        <f t="shared" si="6"/>
        <v>238.49895547373433</v>
      </c>
      <c r="BC69" s="14">
        <f t="shared" si="7"/>
        <v>9.0769662611599078E-5</v>
      </c>
      <c r="BD69" s="14">
        <f t="shared" si="8"/>
        <v>0</v>
      </c>
      <c r="BE69" s="14">
        <f t="shared" si="9"/>
        <v>1.6363745890668175E-8</v>
      </c>
      <c r="BF69" s="14">
        <f t="shared" si="10"/>
        <v>2.5399231782881238E-3</v>
      </c>
      <c r="BG69" s="14">
        <f t="shared" si="11"/>
        <v>0</v>
      </c>
      <c r="BH69" s="14">
        <f t="shared" si="12"/>
        <v>1.0398001556847259E-7</v>
      </c>
      <c r="BI69" s="14">
        <f t="shared" si="13"/>
        <v>63.812968952521501</v>
      </c>
      <c r="BJ69" s="14">
        <f t="shared" si="14"/>
        <v>2376.6888675521009</v>
      </c>
      <c r="BK69" s="14">
        <f t="shared" si="15"/>
        <v>4376.1191236353852</v>
      </c>
      <c r="BL69" s="14">
        <f t="shared" si="16"/>
        <v>1619.7599023234359</v>
      </c>
      <c r="BM69" s="14">
        <f t="shared" si="17"/>
        <v>2.9929135023851616</v>
      </c>
      <c r="BN69" s="14">
        <f t="shared" si="18"/>
        <v>0</v>
      </c>
      <c r="BO69" s="14">
        <f t="shared" si="19"/>
        <v>0</v>
      </c>
      <c r="BP69" s="14">
        <f t="shared" si="20"/>
        <v>99818.825334866371</v>
      </c>
      <c r="BQ69" s="14">
        <f t="shared" si="21"/>
        <v>184378.47759020273</v>
      </c>
      <c r="BR69" s="14">
        <f t="shared" si="22"/>
        <v>2.2913705641458382E-2</v>
      </c>
      <c r="BS69" s="14">
        <f t="shared" si="23"/>
        <v>2630.3868170899959</v>
      </c>
    </row>
    <row r="70" spans="1:71" x14ac:dyDescent="0.25">
      <c r="A70" s="9">
        <v>65</v>
      </c>
      <c r="B70" s="12" t="s">
        <v>286</v>
      </c>
      <c r="C70" s="12" t="s">
        <v>17</v>
      </c>
      <c r="D70" s="12" t="s">
        <v>20</v>
      </c>
      <c r="E70" s="12" t="s">
        <v>16</v>
      </c>
      <c r="F70" s="12" t="s">
        <v>156</v>
      </c>
      <c r="G70" s="18">
        <f>'Step 1 - Study Scope'!$A$16</f>
        <v>101325</v>
      </c>
      <c r="H70" s="12" t="s">
        <v>87</v>
      </c>
      <c r="I70" s="12">
        <v>1</v>
      </c>
      <c r="J70" s="12">
        <f>I70*'Step 1 - Study Scope'!$A$31</f>
        <v>4</v>
      </c>
      <c r="K70" s="12" t="s">
        <v>163</v>
      </c>
      <c r="L70" s="12" t="s">
        <v>146</v>
      </c>
      <c r="M70" s="12" t="s">
        <v>61</v>
      </c>
      <c r="N70" s="12" t="s">
        <v>125</v>
      </c>
      <c r="O70" s="3" t="s">
        <v>43</v>
      </c>
      <c r="P70" s="3" t="s">
        <v>102</v>
      </c>
      <c r="Q70" s="19" t="s">
        <v>95</v>
      </c>
      <c r="R70" s="15" t="s">
        <v>102</v>
      </c>
      <c r="S70" s="14">
        <v>1316.7543440140284</v>
      </c>
      <c r="T70" s="3" t="s">
        <v>83</v>
      </c>
      <c r="U70" s="32">
        <v>1.18</v>
      </c>
      <c r="V70" s="33" t="s">
        <v>33</v>
      </c>
      <c r="W70" s="12" t="s">
        <v>105</v>
      </c>
      <c r="X70" s="12" t="s">
        <v>125</v>
      </c>
      <c r="Y70" s="15" t="s">
        <v>102</v>
      </c>
      <c r="Z70" s="12" t="s">
        <v>4</v>
      </c>
      <c r="AA70" s="22">
        <v>0.45359237000000002</v>
      </c>
      <c r="AB70" s="77">
        <f t="shared" si="2"/>
        <v>597.2697236091185</v>
      </c>
      <c r="AC70" s="84">
        <f t="shared" si="3"/>
        <v>2.6014546937815552</v>
      </c>
      <c r="AD70" s="30">
        <v>1.019882179675994</v>
      </c>
      <c r="AE70" s="84">
        <f t="shared" ref="AE70:AE121" si="24">IFERROR(AC70*AD70,0)</f>
        <v>2.653177283422278</v>
      </c>
      <c r="AF70" s="14">
        <v>2.4831196714881032</v>
      </c>
      <c r="AG70" s="14">
        <v>2.4307374110006023E-4</v>
      </c>
      <c r="AH70" s="14">
        <v>3.2119879484115215E-3</v>
      </c>
      <c r="AI70" s="14">
        <v>1.2224416740556516E-9</v>
      </c>
      <c r="AJ70" s="14">
        <v>0</v>
      </c>
      <c r="AK70" s="14">
        <v>2.2037897183781643E-13</v>
      </c>
      <c r="AL70" s="14">
        <v>3.4206450180663359E-8</v>
      </c>
      <c r="AM70" s="14">
        <v>0</v>
      </c>
      <c r="AN70" s="14">
        <v>1.4003522833807862E-12</v>
      </c>
      <c r="AO70" s="14">
        <v>8.594020331063061E-4</v>
      </c>
      <c r="AP70" s="14">
        <v>3.2008089865793517E-2</v>
      </c>
      <c r="AQ70" s="14">
        <v>5.8935444216140505E-2</v>
      </c>
      <c r="AR70" s="14">
        <v>2.1814138662573986E-2</v>
      </c>
      <c r="AS70" s="14">
        <v>4.0307103572862186E-5</v>
      </c>
      <c r="AT70" s="14">
        <v>0</v>
      </c>
      <c r="AU70" s="14">
        <v>0</v>
      </c>
      <c r="AV70" s="14">
        <v>1.3443113969339571</v>
      </c>
      <c r="AW70" s="14">
        <v>2.4831196714881032</v>
      </c>
      <c r="AX70" s="14">
        <v>3.0859064446476686E-7</v>
      </c>
      <c r="AY70" s="14">
        <v>3.542477047487138E-2</v>
      </c>
      <c r="AZ70" s="14">
        <f t="shared" si="4"/>
        <v>15739.626135749015</v>
      </c>
      <c r="BA70" s="14">
        <f t="shared" si="5"/>
        <v>1.5407593328113698</v>
      </c>
      <c r="BB70" s="14">
        <f t="shared" si="6"/>
        <v>20.359666930684639</v>
      </c>
      <c r="BC70" s="14">
        <f t="shared" si="7"/>
        <v>7.7486297351365068E-6</v>
      </c>
      <c r="BD70" s="14">
        <f t="shared" si="8"/>
        <v>0</v>
      </c>
      <c r="BE70" s="14">
        <f t="shared" si="9"/>
        <v>1.3969051370082589E-9</v>
      </c>
      <c r="BF70" s="14">
        <f t="shared" si="10"/>
        <v>2.1682271034166914E-4</v>
      </c>
      <c r="BG70" s="14">
        <f t="shared" si="11"/>
        <v>0</v>
      </c>
      <c r="BH70" s="14">
        <f t="shared" si="12"/>
        <v>8.8763427924305873E-9</v>
      </c>
      <c r="BI70" s="14">
        <f t="shared" si="13"/>
        <v>5.4474485691176895</v>
      </c>
      <c r="BJ70" s="14">
        <f t="shared" si="14"/>
        <v>202.8880740593257</v>
      </c>
      <c r="BK70" s="14">
        <f t="shared" si="15"/>
        <v>373.57114470058173</v>
      </c>
      <c r="BL70" s="14">
        <f t="shared" si="16"/>
        <v>138.27218678370795</v>
      </c>
      <c r="BM70" s="14">
        <f t="shared" si="17"/>
        <v>0.25549261605726992</v>
      </c>
      <c r="BN70" s="14">
        <f t="shared" si="18"/>
        <v>0</v>
      </c>
      <c r="BO70" s="14">
        <f t="shared" si="19"/>
        <v>0</v>
      </c>
      <c r="BP70" s="14">
        <f t="shared" si="20"/>
        <v>8521.1192359032266</v>
      </c>
      <c r="BQ70" s="14">
        <f t="shared" si="21"/>
        <v>15739.626135749015</v>
      </c>
      <c r="BR70" s="14">
        <f t="shared" si="22"/>
        <v>1.9560480425635206E-3</v>
      </c>
      <c r="BS70" s="14">
        <f t="shared" si="23"/>
        <v>224.54521609304845</v>
      </c>
    </row>
    <row r="71" spans="1:71" x14ac:dyDescent="0.25">
      <c r="A71" s="9">
        <v>66</v>
      </c>
      <c r="B71" s="12" t="s">
        <v>286</v>
      </c>
      <c r="C71" s="12" t="s">
        <v>17</v>
      </c>
      <c r="D71" s="12" t="s">
        <v>20</v>
      </c>
      <c r="E71" s="12" t="s">
        <v>16</v>
      </c>
      <c r="F71" s="12" t="s">
        <v>156</v>
      </c>
      <c r="G71" s="18">
        <f>'Step 1 - Study Scope'!$A$16</f>
        <v>101325</v>
      </c>
      <c r="H71" s="12" t="s">
        <v>87</v>
      </c>
      <c r="I71" s="12">
        <v>1</v>
      </c>
      <c r="J71" s="12">
        <f>I71*'Step 1 - Study Scope'!$A$31</f>
        <v>4</v>
      </c>
      <c r="K71" s="12" t="s">
        <v>84</v>
      </c>
      <c r="L71" s="12" t="s">
        <v>146</v>
      </c>
      <c r="M71" s="12" t="s">
        <v>61</v>
      </c>
      <c r="N71" s="12" t="s">
        <v>125</v>
      </c>
      <c r="O71" s="3" t="s">
        <v>43</v>
      </c>
      <c r="P71" s="3" t="s">
        <v>102</v>
      </c>
      <c r="Q71" s="19" t="s">
        <v>95</v>
      </c>
      <c r="R71" s="15" t="s">
        <v>102</v>
      </c>
      <c r="S71" s="14">
        <v>198771.25394548062</v>
      </c>
      <c r="T71" s="3" t="s">
        <v>73</v>
      </c>
      <c r="U71" s="32">
        <v>3.17</v>
      </c>
      <c r="V71" s="33" t="s">
        <v>33</v>
      </c>
      <c r="W71" s="12" t="s">
        <v>105</v>
      </c>
      <c r="X71" s="12" t="s">
        <v>125</v>
      </c>
      <c r="Y71" s="15" t="s">
        <v>102</v>
      </c>
      <c r="Z71" s="12" t="s">
        <v>132</v>
      </c>
      <c r="AA71" s="22">
        <v>3.78541178</v>
      </c>
      <c r="AB71" s="77">
        <f t="shared" ref="AB71:AB122" si="25">S71*AA71</f>
        <v>752431.04621059389</v>
      </c>
      <c r="AC71" s="84">
        <f t="shared" ref="AC71:AC122" si="26">IFERROR(U71/AA71,0)</f>
        <v>0.83742540686022804</v>
      </c>
      <c r="AD71" s="30">
        <v>1.019882179675994</v>
      </c>
      <c r="AE71" s="84">
        <f t="shared" si="24"/>
        <v>0.85407524926466549</v>
      </c>
      <c r="AF71" s="14">
        <v>2.4831196714881032</v>
      </c>
      <c r="AG71" s="14">
        <v>2.4307374110006023E-4</v>
      </c>
      <c r="AH71" s="14">
        <v>3.2119879484115215E-3</v>
      </c>
      <c r="AI71" s="14">
        <v>1.2224416740556516E-9</v>
      </c>
      <c r="AJ71" s="14">
        <v>0</v>
      </c>
      <c r="AK71" s="14">
        <v>2.2037897183781643E-13</v>
      </c>
      <c r="AL71" s="14">
        <v>3.4206450180663359E-8</v>
      </c>
      <c r="AM71" s="14">
        <v>0</v>
      </c>
      <c r="AN71" s="14">
        <v>1.4003522833807862E-12</v>
      </c>
      <c r="AO71" s="14">
        <v>8.594020331063061E-4</v>
      </c>
      <c r="AP71" s="14">
        <v>3.2008089865793517E-2</v>
      </c>
      <c r="AQ71" s="14">
        <v>5.8935444216140505E-2</v>
      </c>
      <c r="AR71" s="14">
        <v>2.1814138662573986E-2</v>
      </c>
      <c r="AS71" s="14">
        <v>4.0307103572862186E-5</v>
      </c>
      <c r="AT71" s="14">
        <v>0</v>
      </c>
      <c r="AU71" s="14">
        <v>0</v>
      </c>
      <c r="AV71" s="14">
        <v>1.3443113969339571</v>
      </c>
      <c r="AW71" s="14">
        <v>2.4831196714881032</v>
      </c>
      <c r="AX71" s="14">
        <v>3.0859064446476686E-7</v>
      </c>
      <c r="AY71" s="14">
        <v>3.542477047487138E-2</v>
      </c>
      <c r="AZ71" s="14">
        <f t="shared" ref="AZ71:AZ121" si="27">IF($W71="Supply Chain",AF71*($AB71*$AE71),AF71*$AB71)*$J71</f>
        <v>6382935.926862292</v>
      </c>
      <c r="BA71" s="14">
        <f t="shared" ref="BA71:BA121" si="28">IF($W71="Supply Chain",AG71*($AB71*$AE71),AG71*$AB71)*$J71</f>
        <v>624.82857059184278</v>
      </c>
      <c r="BB71" s="14">
        <f t="shared" ref="BB71:BB121" si="29">IF($W71="Supply Chain",AH71*($AB71*$AE71),AH71*$AB71)*$J71</f>
        <v>8256.5143790585262</v>
      </c>
      <c r="BC71" s="14">
        <f t="shared" ref="BC71:BC121" si="30">IF($W71="Supply Chain",AI71*($AB71*$AE71),AI71*$AB71)*$J71</f>
        <v>3.1423241374216172E-3</v>
      </c>
      <c r="BD71" s="14">
        <f t="shared" ref="BD71:BD121" si="31">IF($W71="Supply Chain",AJ71*($AB71*$AE71),AJ71*$AB71)*$J71</f>
        <v>0</v>
      </c>
      <c r="BE71" s="14">
        <f t="shared" ref="BE71:BE121" si="32">IF($W71="Supply Chain",AK71*($AB71*$AE71),AK71*$AB71)*$J71</f>
        <v>5.6649096417716143E-7</v>
      </c>
      <c r="BF71" s="14">
        <f t="shared" ref="BF71:BF121" si="33">IF($W71="Supply Chain",AL71*($AB71*$AE71),AL71*$AB71)*$J71</f>
        <v>8.7928738310761423E-2</v>
      </c>
      <c r="BG71" s="14">
        <f t="shared" ref="BG71:BG121" si="34">IF($W71="Supply Chain",AM71*($AB71*$AE71),AM71*$AB71)*$J71</f>
        <v>0</v>
      </c>
      <c r="BH71" s="14">
        <f t="shared" ref="BH71:BH121" si="35">IF($W71="Supply Chain",AN71*($AB71*$AE71),AN71*$AB71)*$J71</f>
        <v>3.599648862069631E-6</v>
      </c>
      <c r="BI71" s="14">
        <f t="shared" ref="BI71:BI121" si="36">IF($W71="Supply Chain",AO71*($AB71*$AE71),AO71*$AB71)*$J71</f>
        <v>2209.1195103155624</v>
      </c>
      <c r="BJ71" s="14">
        <f t="shared" ref="BJ71:BJ121" si="37">IF($W71="Supply Chain",AP71*($AB71*$AE71),AP71*$AB71)*$J71</f>
        <v>82277.78511865779</v>
      </c>
      <c r="BK71" s="14">
        <f t="shared" ref="BK71:BK121" si="38">IF($W71="Supply Chain",AQ71*($AB71*$AE71),AQ71*$AB71)*$J71</f>
        <v>151495.3824305016</v>
      </c>
      <c r="BL71" s="14">
        <f t="shared" ref="BL71:BL121" si="39">IF($W71="Supply Chain",AR71*($AB71*$AE71),AR71*$AB71)*$J71</f>
        <v>56073.918217342893</v>
      </c>
      <c r="BM71" s="14">
        <f t="shared" ref="BM71:BM121" si="40">IF($W71="Supply Chain",AS71*($AB71*$AE71),AS71*$AB71)*$J71</f>
        <v>103.61065656928172</v>
      </c>
      <c r="BN71" s="14">
        <f t="shared" ref="BN71:BN121" si="41">IF($W71="Supply Chain",AT71*($AB71*$AE71),AT71*$AB71)*$J71</f>
        <v>0</v>
      </c>
      <c r="BO71" s="14">
        <f t="shared" ref="BO71:BO121" si="42">IF($W71="Supply Chain",AU71*($AB71*$AE71),AU71*$AB71)*$J71</f>
        <v>0</v>
      </c>
      <c r="BP71" s="14">
        <f t="shared" ref="BP71:BP121" si="43">IF($W71="Supply Chain",AV71*($AB71*$AE71),AV71*$AB71)*$J71</f>
        <v>3455594.0299236202</v>
      </c>
      <c r="BQ71" s="14">
        <f t="shared" ref="BQ71:BQ121" si="44">IF($W71="Supply Chain",AW71*($AB71*$AE71),AW71*$AB71)*$J71</f>
        <v>6382935.926862292</v>
      </c>
      <c r="BR71" s="14">
        <f t="shared" ref="BR71:BR121" si="45">IF($W71="Supply Chain",AX71*($AB71*$AE71),AX71*$AB71)*$J71</f>
        <v>0.79324179735055744</v>
      </c>
      <c r="BS71" s="14">
        <f t="shared" ref="BS71:BS121" si="46">IF($W71="Supply Chain",AY71*($AB71*$AE71),AY71*$AB71)*$J71</f>
        <v>91060.468313796475</v>
      </c>
    </row>
    <row r="72" spans="1:71" x14ac:dyDescent="0.25">
      <c r="A72" s="9">
        <v>67</v>
      </c>
      <c r="B72" s="12" t="s">
        <v>286</v>
      </c>
      <c r="C72" s="12" t="s">
        <v>339</v>
      </c>
      <c r="D72" s="12" t="s">
        <v>328</v>
      </c>
      <c r="E72" s="12" t="s">
        <v>91</v>
      </c>
      <c r="F72" s="12" t="s">
        <v>159</v>
      </c>
      <c r="G72" s="12">
        <v>1</v>
      </c>
      <c r="H72" s="12" t="s">
        <v>111</v>
      </c>
      <c r="I72" s="12">
        <v>1</v>
      </c>
      <c r="J72" s="12">
        <v>1</v>
      </c>
      <c r="K72" s="12" t="s">
        <v>264</v>
      </c>
      <c r="L72" s="12" t="s">
        <v>46</v>
      </c>
      <c r="M72" s="12" t="s">
        <v>0</v>
      </c>
      <c r="N72" s="12" t="s">
        <v>126</v>
      </c>
      <c r="O72" s="3" t="s">
        <v>34</v>
      </c>
      <c r="P72" s="3" t="s">
        <v>102</v>
      </c>
      <c r="Q72" s="19" t="s">
        <v>95</v>
      </c>
      <c r="R72" s="15" t="s">
        <v>102</v>
      </c>
      <c r="S72" s="14">
        <v>55626.757498236242</v>
      </c>
      <c r="T72" s="3" t="s">
        <v>73</v>
      </c>
      <c r="U72" s="32">
        <v>2.5299999999999997E-3</v>
      </c>
      <c r="V72" s="33" t="s">
        <v>33</v>
      </c>
      <c r="W72" s="12" t="s">
        <v>105</v>
      </c>
      <c r="X72" s="12" t="s">
        <v>126</v>
      </c>
      <c r="Y72" s="15" t="s">
        <v>102</v>
      </c>
      <c r="Z72" s="12" t="s">
        <v>133</v>
      </c>
      <c r="AA72" s="22">
        <v>3.7854120000000002E-3</v>
      </c>
      <c r="AB72" s="77">
        <f t="shared" si="25"/>
        <v>210.57019535491347</v>
      </c>
      <c r="AC72" s="84">
        <f t="shared" si="26"/>
        <v>0.66835525432898701</v>
      </c>
      <c r="AD72" s="30">
        <v>1.0303475281448851</v>
      </c>
      <c r="AE72" s="84">
        <f t="shared" si="24"/>
        <v>0.68863818422051781</v>
      </c>
      <c r="AF72" s="14">
        <v>0.92594528514338803</v>
      </c>
      <c r="AG72" s="14">
        <v>5.3162933328901557E-4</v>
      </c>
      <c r="AH72" s="14">
        <v>4.9977225166852011E-3</v>
      </c>
      <c r="AI72" s="14">
        <v>1.283470702253779E-9</v>
      </c>
      <c r="AJ72" s="14">
        <v>0</v>
      </c>
      <c r="AK72" s="14">
        <v>1.393692652068114E-13</v>
      </c>
      <c r="AL72" s="14">
        <v>5.4157594142541329E-8</v>
      </c>
      <c r="AM72" s="14">
        <v>0</v>
      </c>
      <c r="AN72" s="14">
        <v>7.2796147645169542E-13</v>
      </c>
      <c r="AO72" s="14">
        <v>0.27392851865720391</v>
      </c>
      <c r="AP72" s="14">
        <v>2.7489948293567386E-2</v>
      </c>
      <c r="AQ72" s="14">
        <v>3.2008138060416379E-2</v>
      </c>
      <c r="AR72" s="14">
        <v>4.998564224702462E-3</v>
      </c>
      <c r="AS72" s="14">
        <v>3.9947251858442795E-5</v>
      </c>
      <c r="AT72" s="14">
        <v>0</v>
      </c>
      <c r="AU72" s="14">
        <v>0</v>
      </c>
      <c r="AV72" s="14">
        <v>1.6679143268036336</v>
      </c>
      <c r="AW72" s="14">
        <v>0.92594528514338803</v>
      </c>
      <c r="AX72" s="14">
        <v>6.0303649022237919E-7</v>
      </c>
      <c r="AY72" s="14">
        <v>3.0655743686938859E-2</v>
      </c>
      <c r="AZ72" s="14">
        <f t="shared" si="27"/>
        <v>134.26824886409619</v>
      </c>
      <c r="BA72" s="14">
        <f t="shared" si="28"/>
        <v>7.7089803005421995E-2</v>
      </c>
      <c r="BB72" s="14">
        <f t="shared" si="29"/>
        <v>0.7247031346134799</v>
      </c>
      <c r="BC72" s="14">
        <f t="shared" si="30"/>
        <v>1.8611182153522226E-7</v>
      </c>
      <c r="BD72" s="14">
        <f t="shared" si="31"/>
        <v>0</v>
      </c>
      <c r="BE72" s="14">
        <f t="shared" si="32"/>
        <v>2.0209474020807373E-11</v>
      </c>
      <c r="BF72" s="14">
        <f t="shared" si="33"/>
        <v>7.8532127598504929E-6</v>
      </c>
      <c r="BG72" s="14">
        <f t="shared" si="34"/>
        <v>0</v>
      </c>
      <c r="BH72" s="14">
        <f t="shared" si="35"/>
        <v>1.0555927466983668E-10</v>
      </c>
      <c r="BI72" s="14">
        <f t="shared" si="36"/>
        <v>39.721464220580906</v>
      </c>
      <c r="BJ72" s="14">
        <f t="shared" si="37"/>
        <v>3.986226052406828</v>
      </c>
      <c r="BK72" s="14">
        <f t="shared" si="38"/>
        <v>4.6413937364633977</v>
      </c>
      <c r="BL72" s="14">
        <f t="shared" si="39"/>
        <v>0.72482518789605044</v>
      </c>
      <c r="BM72" s="14">
        <f t="shared" si="40"/>
        <v>5.7926182464826037E-3</v>
      </c>
      <c r="BN72" s="14">
        <f t="shared" si="41"/>
        <v>0</v>
      </c>
      <c r="BO72" s="14">
        <f t="shared" si="42"/>
        <v>0</v>
      </c>
      <c r="BP72" s="14">
        <f t="shared" si="43"/>
        <v>241.85871401740775</v>
      </c>
      <c r="BQ72" s="14">
        <f t="shared" si="44"/>
        <v>134.26824886409619</v>
      </c>
      <c r="BR72" s="14">
        <f t="shared" si="45"/>
        <v>8.7444317544930372E-5</v>
      </c>
      <c r="BS72" s="14">
        <f t="shared" si="46"/>
        <v>4.4452875223987469</v>
      </c>
    </row>
    <row r="73" spans="1:71" x14ac:dyDescent="0.25">
      <c r="A73" s="9">
        <v>68</v>
      </c>
      <c r="B73" s="13" t="s">
        <v>286</v>
      </c>
      <c r="C73" s="13" t="s">
        <v>339</v>
      </c>
      <c r="D73" s="13" t="s">
        <v>328</v>
      </c>
      <c r="E73" s="13" t="s">
        <v>91</v>
      </c>
      <c r="F73" s="13" t="s">
        <v>159</v>
      </c>
      <c r="G73" s="13">
        <v>1</v>
      </c>
      <c r="H73" s="13" t="s">
        <v>111</v>
      </c>
      <c r="I73" s="13">
        <v>1</v>
      </c>
      <c r="J73" s="13">
        <v>1</v>
      </c>
      <c r="K73" s="13" t="s">
        <v>149</v>
      </c>
      <c r="L73" s="13" t="s">
        <v>46</v>
      </c>
      <c r="M73" s="13" t="s">
        <v>0</v>
      </c>
      <c r="N73" s="13" t="s">
        <v>102</v>
      </c>
      <c r="O73" s="15" t="s">
        <v>102</v>
      </c>
      <c r="P73" s="15" t="s">
        <v>102</v>
      </c>
      <c r="Q73" s="19" t="s">
        <v>95</v>
      </c>
      <c r="R73" s="15" t="s">
        <v>139</v>
      </c>
      <c r="S73" s="14">
        <v>55626.757498236242</v>
      </c>
      <c r="T73" s="15" t="s">
        <v>73</v>
      </c>
      <c r="U73" s="32">
        <v>0</v>
      </c>
      <c r="V73" s="33" t="s">
        <v>102</v>
      </c>
      <c r="W73" s="13" t="s">
        <v>135</v>
      </c>
      <c r="X73" s="13" t="s">
        <v>136</v>
      </c>
      <c r="Y73" s="15" t="s">
        <v>140</v>
      </c>
      <c r="Z73" s="12" t="s">
        <v>133</v>
      </c>
      <c r="AA73" s="22">
        <v>3.7854120000000002E-3</v>
      </c>
      <c r="AB73" s="77">
        <f t="shared" si="25"/>
        <v>210.57019535491347</v>
      </c>
      <c r="AC73" s="84">
        <f t="shared" si="26"/>
        <v>0</v>
      </c>
      <c r="AD73" s="30">
        <v>1</v>
      </c>
      <c r="AE73" s="84">
        <f t="shared" si="24"/>
        <v>0</v>
      </c>
      <c r="AF73" s="14">
        <v>0</v>
      </c>
      <c r="AG73" s="14">
        <v>0</v>
      </c>
      <c r="AH73" s="14">
        <v>0</v>
      </c>
      <c r="AI73" s="14">
        <v>0</v>
      </c>
      <c r="AJ73" s="14">
        <v>0</v>
      </c>
      <c r="AK73" s="14">
        <v>0</v>
      </c>
      <c r="AL73" s="14">
        <v>0</v>
      </c>
      <c r="AM73" s="14">
        <v>0</v>
      </c>
      <c r="AN73" s="14">
        <v>0</v>
      </c>
      <c r="AO73" s="14">
        <v>0.28899999999999998</v>
      </c>
      <c r="AP73" s="14">
        <v>0</v>
      </c>
      <c r="AQ73" s="14">
        <v>0</v>
      </c>
      <c r="AR73" s="14">
        <v>0</v>
      </c>
      <c r="AS73" s="14">
        <v>0</v>
      </c>
      <c r="AT73" s="14">
        <v>0</v>
      </c>
      <c r="AU73" s="14">
        <v>0</v>
      </c>
      <c r="AV73" s="14">
        <v>1.87</v>
      </c>
      <c r="AW73" s="14">
        <v>0</v>
      </c>
      <c r="AX73" s="14">
        <v>0</v>
      </c>
      <c r="AY73" s="14">
        <v>1.06E-3</v>
      </c>
      <c r="AZ73" s="14">
        <f t="shared" si="27"/>
        <v>0</v>
      </c>
      <c r="BA73" s="14">
        <f t="shared" si="28"/>
        <v>0</v>
      </c>
      <c r="BB73" s="14">
        <f t="shared" si="29"/>
        <v>0</v>
      </c>
      <c r="BC73" s="14">
        <f t="shared" si="30"/>
        <v>0</v>
      </c>
      <c r="BD73" s="14">
        <f t="shared" si="31"/>
        <v>0</v>
      </c>
      <c r="BE73" s="14">
        <f t="shared" si="32"/>
        <v>0</v>
      </c>
      <c r="BF73" s="14">
        <f t="shared" si="33"/>
        <v>0</v>
      </c>
      <c r="BG73" s="14">
        <f t="shared" si="34"/>
        <v>0</v>
      </c>
      <c r="BH73" s="14">
        <f t="shared" si="35"/>
        <v>0</v>
      </c>
      <c r="BI73" s="14">
        <f t="shared" si="36"/>
        <v>60.854786457569986</v>
      </c>
      <c r="BJ73" s="14">
        <f t="shared" si="37"/>
        <v>0</v>
      </c>
      <c r="BK73" s="14">
        <f t="shared" si="38"/>
        <v>0</v>
      </c>
      <c r="BL73" s="14">
        <f t="shared" si="39"/>
        <v>0</v>
      </c>
      <c r="BM73" s="14">
        <f t="shared" si="40"/>
        <v>0</v>
      </c>
      <c r="BN73" s="14">
        <f t="shared" si="41"/>
        <v>0</v>
      </c>
      <c r="BO73" s="14">
        <f t="shared" si="42"/>
        <v>0</v>
      </c>
      <c r="BP73" s="14">
        <f t="shared" si="43"/>
        <v>393.76626531368822</v>
      </c>
      <c r="BQ73" s="14">
        <f t="shared" si="44"/>
        <v>0</v>
      </c>
      <c r="BR73" s="14">
        <f t="shared" si="45"/>
        <v>0</v>
      </c>
      <c r="BS73" s="14">
        <f t="shared" si="46"/>
        <v>0.22320440707620826</v>
      </c>
    </row>
    <row r="74" spans="1:71" x14ac:dyDescent="0.25">
      <c r="A74" s="9">
        <v>69</v>
      </c>
      <c r="B74" s="12" t="s">
        <v>286</v>
      </c>
      <c r="C74" s="12" t="s">
        <v>17</v>
      </c>
      <c r="D74" s="12" t="s">
        <v>20</v>
      </c>
      <c r="E74" s="12" t="s">
        <v>325</v>
      </c>
      <c r="F74" s="12" t="s">
        <v>156</v>
      </c>
      <c r="G74" s="18">
        <f>'Step 1 - Study Scope'!$A$16</f>
        <v>101325</v>
      </c>
      <c r="H74" s="12" t="s">
        <v>87</v>
      </c>
      <c r="I74" s="12">
        <v>1</v>
      </c>
      <c r="J74" s="12">
        <f>I74*'Step 1 - Study Scope'!$A$31</f>
        <v>4</v>
      </c>
      <c r="K74" s="12" t="s">
        <v>264</v>
      </c>
      <c r="L74" s="12" t="s">
        <v>46</v>
      </c>
      <c r="M74" s="12" t="s">
        <v>0</v>
      </c>
      <c r="N74" s="12" t="s">
        <v>126</v>
      </c>
      <c r="O74" s="3" t="s">
        <v>34</v>
      </c>
      <c r="P74" s="3" t="s">
        <v>102</v>
      </c>
      <c r="Q74" s="19" t="s">
        <v>95</v>
      </c>
      <c r="R74" s="15" t="s">
        <v>102</v>
      </c>
      <c r="S74" s="14">
        <v>198771253.94548064</v>
      </c>
      <c r="T74" s="3" t="s">
        <v>73</v>
      </c>
      <c r="U74" s="32">
        <v>2.5299999999999997E-3</v>
      </c>
      <c r="V74" s="33" t="s">
        <v>33</v>
      </c>
      <c r="W74" s="12" t="s">
        <v>105</v>
      </c>
      <c r="X74" s="12" t="s">
        <v>126</v>
      </c>
      <c r="Y74" s="15" t="s">
        <v>102</v>
      </c>
      <c r="Z74" s="12" t="s">
        <v>133</v>
      </c>
      <c r="AA74" s="22">
        <v>3.7854120000000002E-3</v>
      </c>
      <c r="AB74" s="77">
        <f t="shared" si="25"/>
        <v>752431.08994026983</v>
      </c>
      <c r="AC74" s="84">
        <f t="shared" si="26"/>
        <v>0.66835525432898701</v>
      </c>
      <c r="AD74" s="30">
        <v>1.0303475281448851</v>
      </c>
      <c r="AE74" s="84">
        <f t="shared" si="24"/>
        <v>0.68863818422051781</v>
      </c>
      <c r="AF74" s="14">
        <v>0.92594528514338803</v>
      </c>
      <c r="AG74" s="14">
        <v>5.3162933328901557E-4</v>
      </c>
      <c r="AH74" s="14">
        <v>4.9977225166852011E-3</v>
      </c>
      <c r="AI74" s="14">
        <v>1.283470702253779E-9</v>
      </c>
      <c r="AJ74" s="14">
        <v>0</v>
      </c>
      <c r="AK74" s="14">
        <v>1.393692652068114E-13</v>
      </c>
      <c r="AL74" s="14">
        <v>5.4157594142541329E-8</v>
      </c>
      <c r="AM74" s="14">
        <v>0</v>
      </c>
      <c r="AN74" s="14">
        <v>7.2796147645169542E-13</v>
      </c>
      <c r="AO74" s="14">
        <v>0.27392851865720391</v>
      </c>
      <c r="AP74" s="14">
        <v>2.7489948293567386E-2</v>
      </c>
      <c r="AQ74" s="14">
        <v>3.2008138060416379E-2</v>
      </c>
      <c r="AR74" s="14">
        <v>4.998564224702462E-3</v>
      </c>
      <c r="AS74" s="14">
        <v>3.9947251858442795E-5</v>
      </c>
      <c r="AT74" s="14">
        <v>0</v>
      </c>
      <c r="AU74" s="14">
        <v>0</v>
      </c>
      <c r="AV74" s="14">
        <v>1.6679143268036336</v>
      </c>
      <c r="AW74" s="14">
        <v>0.92594528514338803</v>
      </c>
      <c r="AX74" s="14">
        <v>6.0303649022237919E-7</v>
      </c>
      <c r="AY74" s="14">
        <v>3.0655743686938859E-2</v>
      </c>
      <c r="AZ74" s="14">
        <f t="shared" si="27"/>
        <v>1919124.4927498407</v>
      </c>
      <c r="BA74" s="14">
        <f t="shared" si="28"/>
        <v>1101.8608668882896</v>
      </c>
      <c r="BB74" s="14">
        <f t="shared" si="29"/>
        <v>10358.335253311088</v>
      </c>
      <c r="BC74" s="14">
        <f t="shared" si="30"/>
        <v>2.6601356472597988E-3</v>
      </c>
      <c r="BD74" s="14">
        <f t="shared" si="31"/>
        <v>0</v>
      </c>
      <c r="BE74" s="14">
        <f t="shared" si="32"/>
        <v>2.8885828859047661E-7</v>
      </c>
      <c r="BF74" s="14">
        <f t="shared" si="33"/>
        <v>0.11224763174992722</v>
      </c>
      <c r="BG74" s="14">
        <f t="shared" si="34"/>
        <v>0</v>
      </c>
      <c r="BH74" s="14">
        <f t="shared" si="35"/>
        <v>1.5087810496496495E-6</v>
      </c>
      <c r="BI74" s="14">
        <f t="shared" si="36"/>
        <v>567747.29333635909</v>
      </c>
      <c r="BJ74" s="14">
        <f t="shared" si="37"/>
        <v>56975.972469520362</v>
      </c>
      <c r="BK74" s="14">
        <f t="shared" si="38"/>
        <v>66340.422814022997</v>
      </c>
      <c r="BL74" s="14">
        <f t="shared" si="39"/>
        <v>10360.079786705865</v>
      </c>
      <c r="BM74" s="14">
        <f t="shared" si="40"/>
        <v>82.795118339754097</v>
      </c>
      <c r="BN74" s="14">
        <f t="shared" si="41"/>
        <v>0</v>
      </c>
      <c r="BO74" s="14">
        <f t="shared" si="42"/>
        <v>0</v>
      </c>
      <c r="BP74" s="14">
        <f t="shared" si="43"/>
        <v>3456937.7777883839</v>
      </c>
      <c r="BQ74" s="14">
        <f t="shared" si="44"/>
        <v>1919124.4927498407</v>
      </c>
      <c r="BR74" s="14">
        <f t="shared" si="45"/>
        <v>1.2498601342610138</v>
      </c>
      <c r="BS74" s="14">
        <f t="shared" si="46"/>
        <v>63537.435199483909</v>
      </c>
    </row>
    <row r="75" spans="1:71" x14ac:dyDescent="0.25">
      <c r="A75" s="9">
        <v>70</v>
      </c>
      <c r="B75" s="13" t="s">
        <v>286</v>
      </c>
      <c r="C75" s="13" t="s">
        <v>17</v>
      </c>
      <c r="D75" s="13" t="s">
        <v>20</v>
      </c>
      <c r="E75" s="13" t="s">
        <v>325</v>
      </c>
      <c r="F75" s="13" t="s">
        <v>156</v>
      </c>
      <c r="G75" s="18">
        <f>'Step 1 - Study Scope'!$A$16</f>
        <v>101325</v>
      </c>
      <c r="H75" s="13" t="s">
        <v>87</v>
      </c>
      <c r="I75" s="13">
        <v>1</v>
      </c>
      <c r="J75" s="12">
        <f>I75*'Step 1 - Study Scope'!$A$31</f>
        <v>4</v>
      </c>
      <c r="K75" s="13" t="s">
        <v>149</v>
      </c>
      <c r="L75" s="13" t="s">
        <v>46</v>
      </c>
      <c r="M75" s="13" t="s">
        <v>0</v>
      </c>
      <c r="N75" s="13" t="s">
        <v>102</v>
      </c>
      <c r="O75" s="15" t="s">
        <v>102</v>
      </c>
      <c r="P75" s="15" t="s">
        <v>102</v>
      </c>
      <c r="Q75" s="19" t="s">
        <v>95</v>
      </c>
      <c r="R75" s="15" t="s">
        <v>139</v>
      </c>
      <c r="S75" s="14">
        <v>198771253.94548064</v>
      </c>
      <c r="T75" s="15" t="s">
        <v>73</v>
      </c>
      <c r="U75" s="32">
        <v>0</v>
      </c>
      <c r="V75" s="33" t="s">
        <v>102</v>
      </c>
      <c r="W75" s="13" t="s">
        <v>135</v>
      </c>
      <c r="X75" s="13" t="s">
        <v>136</v>
      </c>
      <c r="Y75" s="15" t="s">
        <v>140</v>
      </c>
      <c r="Z75" s="12" t="s">
        <v>133</v>
      </c>
      <c r="AA75" s="22">
        <v>3.7854120000000002E-3</v>
      </c>
      <c r="AB75" s="77">
        <f t="shared" si="25"/>
        <v>752431.08994026983</v>
      </c>
      <c r="AC75" s="84">
        <f t="shared" si="26"/>
        <v>0</v>
      </c>
      <c r="AD75" s="30">
        <v>1</v>
      </c>
      <c r="AE75" s="84">
        <f t="shared" si="24"/>
        <v>0</v>
      </c>
      <c r="AF75" s="14">
        <v>0</v>
      </c>
      <c r="AG75" s="14">
        <v>0</v>
      </c>
      <c r="AH75" s="14">
        <v>0</v>
      </c>
      <c r="AI75" s="14">
        <v>0</v>
      </c>
      <c r="AJ75" s="14">
        <v>0</v>
      </c>
      <c r="AK75" s="14">
        <v>0</v>
      </c>
      <c r="AL75" s="14">
        <v>0</v>
      </c>
      <c r="AM75" s="14">
        <v>0</v>
      </c>
      <c r="AN75" s="14">
        <v>0</v>
      </c>
      <c r="AO75" s="14">
        <v>0.28899999999999998</v>
      </c>
      <c r="AP75" s="14">
        <v>0</v>
      </c>
      <c r="AQ75" s="14">
        <v>0</v>
      </c>
      <c r="AR75" s="14">
        <v>0</v>
      </c>
      <c r="AS75" s="14">
        <v>0</v>
      </c>
      <c r="AT75" s="14">
        <v>0</v>
      </c>
      <c r="AU75" s="14">
        <v>0</v>
      </c>
      <c r="AV75" s="14">
        <v>1.87</v>
      </c>
      <c r="AW75" s="14">
        <v>0</v>
      </c>
      <c r="AX75" s="14">
        <v>0</v>
      </c>
      <c r="AY75" s="14">
        <v>1.06E-3</v>
      </c>
      <c r="AZ75" s="14">
        <f t="shared" si="27"/>
        <v>0</v>
      </c>
      <c r="BA75" s="14">
        <f t="shared" si="28"/>
        <v>0</v>
      </c>
      <c r="BB75" s="14">
        <f t="shared" si="29"/>
        <v>0</v>
      </c>
      <c r="BC75" s="14">
        <f t="shared" si="30"/>
        <v>0</v>
      </c>
      <c r="BD75" s="14">
        <f t="shared" si="31"/>
        <v>0</v>
      </c>
      <c r="BE75" s="14">
        <f t="shared" si="32"/>
        <v>0</v>
      </c>
      <c r="BF75" s="14">
        <f t="shared" si="33"/>
        <v>0</v>
      </c>
      <c r="BG75" s="14">
        <f t="shared" si="34"/>
        <v>0</v>
      </c>
      <c r="BH75" s="14">
        <f t="shared" si="35"/>
        <v>0</v>
      </c>
      <c r="BI75" s="14">
        <f t="shared" si="36"/>
        <v>869810.3399709519</v>
      </c>
      <c r="BJ75" s="14">
        <f t="shared" si="37"/>
        <v>0</v>
      </c>
      <c r="BK75" s="14">
        <f t="shared" si="38"/>
        <v>0</v>
      </c>
      <c r="BL75" s="14">
        <f t="shared" si="39"/>
        <v>0</v>
      </c>
      <c r="BM75" s="14">
        <f t="shared" si="40"/>
        <v>0</v>
      </c>
      <c r="BN75" s="14">
        <f t="shared" si="41"/>
        <v>0</v>
      </c>
      <c r="BO75" s="14">
        <f t="shared" si="42"/>
        <v>0</v>
      </c>
      <c r="BP75" s="14">
        <f t="shared" si="43"/>
        <v>5628184.5527532184</v>
      </c>
      <c r="BQ75" s="14">
        <f t="shared" si="44"/>
        <v>0</v>
      </c>
      <c r="BR75" s="14">
        <f t="shared" si="45"/>
        <v>0</v>
      </c>
      <c r="BS75" s="14">
        <f t="shared" si="46"/>
        <v>3190.3078213467438</v>
      </c>
    </row>
    <row r="76" spans="1:71" x14ac:dyDescent="0.25">
      <c r="A76" s="9">
        <v>71</v>
      </c>
      <c r="B76" s="13" t="s">
        <v>286</v>
      </c>
      <c r="C76" s="13" t="s">
        <v>339</v>
      </c>
      <c r="D76" s="13" t="s">
        <v>328</v>
      </c>
      <c r="E76" s="13" t="s">
        <v>16</v>
      </c>
      <c r="F76" s="12" t="s">
        <v>159</v>
      </c>
      <c r="G76" s="12">
        <v>1</v>
      </c>
      <c r="H76" s="12" t="s">
        <v>111</v>
      </c>
      <c r="I76" s="12">
        <v>1</v>
      </c>
      <c r="J76" s="12">
        <v>1</v>
      </c>
      <c r="K76" s="13" t="s">
        <v>84</v>
      </c>
      <c r="L76" s="12" t="s">
        <v>146</v>
      </c>
      <c r="M76" s="12" t="s">
        <v>61</v>
      </c>
      <c r="N76" s="12" t="s">
        <v>125</v>
      </c>
      <c r="O76" s="3" t="s">
        <v>43</v>
      </c>
      <c r="P76" s="3" t="s">
        <v>102</v>
      </c>
      <c r="Q76" s="19" t="s">
        <v>95</v>
      </c>
      <c r="R76" s="15" t="s">
        <v>102</v>
      </c>
      <c r="S76" s="14">
        <v>55626.757498236242</v>
      </c>
      <c r="T76" s="3" t="s">
        <v>73</v>
      </c>
      <c r="U76" s="32">
        <v>3.17</v>
      </c>
      <c r="V76" s="33" t="s">
        <v>33</v>
      </c>
      <c r="W76" s="12" t="s">
        <v>105</v>
      </c>
      <c r="X76" s="12" t="s">
        <v>125</v>
      </c>
      <c r="Y76" s="15" t="s">
        <v>102</v>
      </c>
      <c r="Z76" s="12" t="s">
        <v>132</v>
      </c>
      <c r="AA76" s="22">
        <v>3.78541178</v>
      </c>
      <c r="AB76" s="77">
        <f t="shared" si="25"/>
        <v>210570.18311702681</v>
      </c>
      <c r="AC76" s="84">
        <f t="shared" si="26"/>
        <v>0.83742540686022804</v>
      </c>
      <c r="AD76" s="30">
        <v>1.019882179675994</v>
      </c>
      <c r="AE76" s="84">
        <f t="shared" si="24"/>
        <v>0.85407524926466549</v>
      </c>
      <c r="AF76" s="14">
        <v>2.4831196714881032</v>
      </c>
      <c r="AG76" s="14">
        <v>2.4307374110006023E-4</v>
      </c>
      <c r="AH76" s="14">
        <v>3.2119879484115215E-3</v>
      </c>
      <c r="AI76" s="14">
        <v>1.2224416740556516E-9</v>
      </c>
      <c r="AJ76" s="14">
        <v>0</v>
      </c>
      <c r="AK76" s="14">
        <v>2.2037897183781643E-13</v>
      </c>
      <c r="AL76" s="14">
        <v>3.4206450180663359E-8</v>
      </c>
      <c r="AM76" s="14">
        <v>0</v>
      </c>
      <c r="AN76" s="14">
        <v>1.4003522833807862E-12</v>
      </c>
      <c r="AO76" s="14">
        <v>8.594020331063061E-4</v>
      </c>
      <c r="AP76" s="14">
        <v>3.2008089865793517E-2</v>
      </c>
      <c r="AQ76" s="14">
        <v>5.8935444216140505E-2</v>
      </c>
      <c r="AR76" s="14">
        <v>2.1814138662573986E-2</v>
      </c>
      <c r="AS76" s="14">
        <v>4.0307103572862186E-5</v>
      </c>
      <c r="AT76" s="14">
        <v>0</v>
      </c>
      <c r="AU76" s="14">
        <v>0</v>
      </c>
      <c r="AV76" s="14">
        <v>1.3443113969339571</v>
      </c>
      <c r="AW76" s="14">
        <v>2.4831196714881032</v>
      </c>
      <c r="AX76" s="14">
        <v>3.0859064446476686E-7</v>
      </c>
      <c r="AY76" s="14">
        <v>3.542477047487138E-2</v>
      </c>
      <c r="AZ76" s="14">
        <f t="shared" si="27"/>
        <v>446571.14884898759</v>
      </c>
      <c r="BA76" s="14">
        <f t="shared" si="28"/>
        <v>43.715057741467106</v>
      </c>
      <c r="BB76" s="14">
        <f t="shared" si="29"/>
        <v>577.65284721522448</v>
      </c>
      <c r="BC76" s="14">
        <f t="shared" si="30"/>
        <v>2.198473110467352E-4</v>
      </c>
      <c r="BD76" s="14">
        <f t="shared" si="31"/>
        <v>0</v>
      </c>
      <c r="BE76" s="14">
        <f t="shared" si="32"/>
        <v>3.9633567308817433E-8</v>
      </c>
      <c r="BF76" s="14">
        <f t="shared" si="33"/>
        <v>6.1517831502941643E-3</v>
      </c>
      <c r="BG76" s="14">
        <f t="shared" si="34"/>
        <v>0</v>
      </c>
      <c r="BH76" s="14">
        <f t="shared" si="35"/>
        <v>2.5184324990985716E-7</v>
      </c>
      <c r="BI76" s="14">
        <f t="shared" si="36"/>
        <v>154.55725217522104</v>
      </c>
      <c r="BJ76" s="14">
        <f t="shared" si="37"/>
        <v>5756.423916235537</v>
      </c>
      <c r="BK76" s="14">
        <f t="shared" si="38"/>
        <v>10599.11422462966</v>
      </c>
      <c r="BL76" s="14">
        <f t="shared" si="39"/>
        <v>3923.1153760135858</v>
      </c>
      <c r="BM76" s="14">
        <f t="shared" si="40"/>
        <v>7.2489416261283228</v>
      </c>
      <c r="BN76" s="14">
        <f t="shared" si="41"/>
        <v>0</v>
      </c>
      <c r="BO76" s="14">
        <f t="shared" si="42"/>
        <v>0</v>
      </c>
      <c r="BP76" s="14">
        <f t="shared" si="43"/>
        <v>241764.70100605892</v>
      </c>
      <c r="BQ76" s="14">
        <f t="shared" si="44"/>
        <v>446571.14884898759</v>
      </c>
      <c r="BR76" s="14">
        <f t="shared" si="45"/>
        <v>5.5497799886581364E-2</v>
      </c>
      <c r="BS76" s="14">
        <f t="shared" si="46"/>
        <v>6370.8892609249342</v>
      </c>
    </row>
    <row r="77" spans="1:71" x14ac:dyDescent="0.25">
      <c r="A77" s="9">
        <v>72</v>
      </c>
      <c r="B77" s="13" t="s">
        <v>286</v>
      </c>
      <c r="C77" s="3" t="s">
        <v>17</v>
      </c>
      <c r="D77" s="3" t="s">
        <v>328</v>
      </c>
      <c r="E77" s="3" t="s">
        <v>327</v>
      </c>
      <c r="F77" s="12" t="s">
        <v>159</v>
      </c>
      <c r="G77" s="12">
        <v>1</v>
      </c>
      <c r="H77" s="12" t="s">
        <v>111</v>
      </c>
      <c r="I77" s="13">
        <f>'Step 1 - Study Scope'!$A$32</f>
        <v>52</v>
      </c>
      <c r="J77" s="13">
        <f>I77*'Step 1 - Study Scope'!$A$10</f>
        <v>1300</v>
      </c>
      <c r="K77" s="12" t="s">
        <v>264</v>
      </c>
      <c r="L77" s="12" t="s">
        <v>46</v>
      </c>
      <c r="M77" s="12" t="s">
        <v>0</v>
      </c>
      <c r="N77" s="12" t="s">
        <v>126</v>
      </c>
      <c r="O77" s="3" t="s">
        <v>34</v>
      </c>
      <c r="P77" s="3" t="s">
        <v>102</v>
      </c>
      <c r="Q77" s="19" t="s">
        <v>95</v>
      </c>
      <c r="R77" s="15" t="s">
        <v>102</v>
      </c>
      <c r="S77" s="14">
        <v>22306.027471875001</v>
      </c>
      <c r="T77" s="3" t="s">
        <v>73</v>
      </c>
      <c r="U77" s="32">
        <v>3.6700000000000001E-3</v>
      </c>
      <c r="V77" s="33" t="s">
        <v>33</v>
      </c>
      <c r="W77" s="12" t="s">
        <v>105</v>
      </c>
      <c r="X77" s="12" t="s">
        <v>126</v>
      </c>
      <c r="Y77" s="15" t="s">
        <v>102</v>
      </c>
      <c r="Z77" s="12" t="s">
        <v>132</v>
      </c>
      <c r="AA77" s="22">
        <v>3.78541178</v>
      </c>
      <c r="AB77" s="77">
        <f t="shared" si="25"/>
        <v>84437.499157039245</v>
      </c>
      <c r="AC77" s="84">
        <f t="shared" si="26"/>
        <v>9.6951143317887596E-4</v>
      </c>
      <c r="AD77" s="30">
        <v>1.0303475281448851</v>
      </c>
      <c r="AE77" s="84">
        <f t="shared" si="24"/>
        <v>9.9893370868405981E-4</v>
      </c>
      <c r="AF77" s="14">
        <v>0.92594528514338803</v>
      </c>
      <c r="AG77" s="14">
        <v>5.3162933328901557E-4</v>
      </c>
      <c r="AH77" s="14">
        <v>4.9977225166852011E-3</v>
      </c>
      <c r="AI77" s="14">
        <v>1.283470702253779E-9</v>
      </c>
      <c r="AJ77" s="14">
        <v>0</v>
      </c>
      <c r="AK77" s="14">
        <v>1.393692652068114E-13</v>
      </c>
      <c r="AL77" s="14">
        <v>5.4157594142541329E-8</v>
      </c>
      <c r="AM77" s="14">
        <v>0</v>
      </c>
      <c r="AN77" s="14">
        <v>7.2796147645169542E-13</v>
      </c>
      <c r="AO77" s="14">
        <v>0.27392851865720391</v>
      </c>
      <c r="AP77" s="14">
        <v>2.7489948293567386E-2</v>
      </c>
      <c r="AQ77" s="14">
        <v>3.2008138060416379E-2</v>
      </c>
      <c r="AR77" s="14">
        <v>4.998564224702462E-3</v>
      </c>
      <c r="AS77" s="14">
        <v>3.9947251858442795E-5</v>
      </c>
      <c r="AT77" s="14">
        <v>0</v>
      </c>
      <c r="AU77" s="14">
        <v>0</v>
      </c>
      <c r="AV77" s="14">
        <v>1.6679143268036336</v>
      </c>
      <c r="AW77" s="14">
        <v>0.92594528514338803</v>
      </c>
      <c r="AX77" s="14">
        <v>6.0303649022237919E-7</v>
      </c>
      <c r="AY77" s="14">
        <v>3.0655743686938859E-2</v>
      </c>
      <c r="AZ77" s="14">
        <f t="shared" si="27"/>
        <v>101531.47780860987</v>
      </c>
      <c r="BA77" s="14">
        <f t="shared" si="28"/>
        <v>58.29406199404221</v>
      </c>
      <c r="BB77" s="14">
        <f t="shared" si="29"/>
        <v>548.00878727713973</v>
      </c>
      <c r="BC77" s="14">
        <f t="shared" si="30"/>
        <v>1.4073474881801554E-4</v>
      </c>
      <c r="BD77" s="14">
        <f t="shared" si="31"/>
        <v>0</v>
      </c>
      <c r="BE77" s="14">
        <f t="shared" si="32"/>
        <v>1.5282077337168329E-8</v>
      </c>
      <c r="BF77" s="14">
        <f t="shared" si="33"/>
        <v>5.9384724519652684E-3</v>
      </c>
      <c r="BG77" s="14">
        <f t="shared" si="34"/>
        <v>0</v>
      </c>
      <c r="BH77" s="14">
        <f t="shared" si="35"/>
        <v>7.9822215931940996E-8</v>
      </c>
      <c r="BI77" s="14">
        <f t="shared" si="36"/>
        <v>30036.728691676817</v>
      </c>
      <c r="BJ77" s="14">
        <f t="shared" si="37"/>
        <v>3014.3196578790853</v>
      </c>
      <c r="BK77" s="14">
        <f t="shared" si="38"/>
        <v>3509.7468622812103</v>
      </c>
      <c r="BL77" s="14">
        <f t="shared" si="39"/>
        <v>548.10108199503179</v>
      </c>
      <c r="BM77" s="14">
        <f t="shared" si="40"/>
        <v>4.380284214042252</v>
      </c>
      <c r="BN77" s="14">
        <f t="shared" si="41"/>
        <v>0</v>
      </c>
      <c r="BO77" s="14">
        <f t="shared" si="42"/>
        <v>0</v>
      </c>
      <c r="BP77" s="14">
        <f t="shared" si="43"/>
        <v>182889.64712672133</v>
      </c>
      <c r="BQ77" s="14">
        <f t="shared" si="44"/>
        <v>101531.47780860987</v>
      </c>
      <c r="BR77" s="14">
        <f t="shared" si="45"/>
        <v>6.6123978389623847E-2</v>
      </c>
      <c r="BS77" s="14">
        <f t="shared" si="46"/>
        <v>3361.4545155061433</v>
      </c>
    </row>
    <row r="78" spans="1:71" x14ac:dyDescent="0.25">
      <c r="A78" s="9">
        <v>73</v>
      </c>
      <c r="B78" s="13" t="s">
        <v>286</v>
      </c>
      <c r="C78" s="15" t="s">
        <v>17</v>
      </c>
      <c r="D78" s="15" t="s">
        <v>328</v>
      </c>
      <c r="E78" s="3" t="s">
        <v>327</v>
      </c>
      <c r="F78" s="13" t="s">
        <v>159</v>
      </c>
      <c r="G78" s="13">
        <v>1</v>
      </c>
      <c r="H78" s="13" t="s">
        <v>111</v>
      </c>
      <c r="I78" s="13">
        <f>'Step 1 - Study Scope'!$A$32</f>
        <v>52</v>
      </c>
      <c r="J78" s="13">
        <f>I78*'Step 1 - Study Scope'!$A$10</f>
        <v>1300</v>
      </c>
      <c r="K78" s="13" t="s">
        <v>149</v>
      </c>
      <c r="L78" s="13" t="s">
        <v>46</v>
      </c>
      <c r="M78" s="13" t="s">
        <v>0</v>
      </c>
      <c r="N78" s="13" t="s">
        <v>102</v>
      </c>
      <c r="O78" s="15" t="s">
        <v>102</v>
      </c>
      <c r="P78" s="15" t="s">
        <v>102</v>
      </c>
      <c r="Q78" s="19" t="s">
        <v>95</v>
      </c>
      <c r="R78" s="15" t="s">
        <v>139</v>
      </c>
      <c r="S78" s="14">
        <v>22306.027471875001</v>
      </c>
      <c r="T78" s="15" t="s">
        <v>73</v>
      </c>
      <c r="U78" s="32">
        <v>0</v>
      </c>
      <c r="V78" s="33" t="s">
        <v>102</v>
      </c>
      <c r="W78" s="13" t="s">
        <v>135</v>
      </c>
      <c r="X78" s="13" t="s">
        <v>136</v>
      </c>
      <c r="Y78" s="15" t="s">
        <v>140</v>
      </c>
      <c r="Z78" s="12" t="s">
        <v>132</v>
      </c>
      <c r="AA78" s="22">
        <v>3.78541178</v>
      </c>
      <c r="AB78" s="77">
        <f t="shared" si="25"/>
        <v>84437.499157039245</v>
      </c>
      <c r="AC78" s="84">
        <f t="shared" si="26"/>
        <v>0</v>
      </c>
      <c r="AD78" s="30">
        <v>1</v>
      </c>
      <c r="AE78" s="84">
        <f t="shared" si="24"/>
        <v>0</v>
      </c>
      <c r="AF78" s="14">
        <v>0</v>
      </c>
      <c r="AG78" s="14">
        <v>0</v>
      </c>
      <c r="AH78" s="14">
        <v>0</v>
      </c>
      <c r="AI78" s="14">
        <v>0</v>
      </c>
      <c r="AJ78" s="14">
        <v>0</v>
      </c>
      <c r="AK78" s="14">
        <v>0</v>
      </c>
      <c r="AL78" s="14">
        <v>0</v>
      </c>
      <c r="AM78" s="14">
        <v>0</v>
      </c>
      <c r="AN78" s="14">
        <v>0</v>
      </c>
      <c r="AO78" s="14">
        <v>0.28899999999999998</v>
      </c>
      <c r="AP78" s="14">
        <v>0</v>
      </c>
      <c r="AQ78" s="14">
        <v>0</v>
      </c>
      <c r="AR78" s="14">
        <v>0</v>
      </c>
      <c r="AS78" s="14">
        <v>0</v>
      </c>
      <c r="AT78" s="14">
        <v>0</v>
      </c>
      <c r="AU78" s="14">
        <v>0</v>
      </c>
      <c r="AV78" s="14">
        <v>1.87</v>
      </c>
      <c r="AW78" s="14">
        <v>0</v>
      </c>
      <c r="AX78" s="14">
        <v>0</v>
      </c>
      <c r="AY78" s="14">
        <v>1.06E-3</v>
      </c>
      <c r="AZ78" s="14">
        <f t="shared" si="27"/>
        <v>0</v>
      </c>
      <c r="BA78" s="14">
        <f t="shared" si="28"/>
        <v>0</v>
      </c>
      <c r="BB78" s="14">
        <f t="shared" si="29"/>
        <v>0</v>
      </c>
      <c r="BC78" s="14">
        <f t="shared" si="30"/>
        <v>0</v>
      </c>
      <c r="BD78" s="14">
        <f t="shared" si="31"/>
        <v>0</v>
      </c>
      <c r="BE78" s="14">
        <f t="shared" si="32"/>
        <v>0</v>
      </c>
      <c r="BF78" s="14">
        <f t="shared" si="33"/>
        <v>0</v>
      </c>
      <c r="BG78" s="14">
        <f t="shared" si="34"/>
        <v>0</v>
      </c>
      <c r="BH78" s="14">
        <f t="shared" si="35"/>
        <v>0</v>
      </c>
      <c r="BI78" s="14">
        <f t="shared" si="36"/>
        <v>31723168.433299642</v>
      </c>
      <c r="BJ78" s="14">
        <f t="shared" si="37"/>
        <v>0</v>
      </c>
      <c r="BK78" s="14">
        <f t="shared" si="38"/>
        <v>0</v>
      </c>
      <c r="BL78" s="14">
        <f t="shared" si="39"/>
        <v>0</v>
      </c>
      <c r="BM78" s="14">
        <f t="shared" si="40"/>
        <v>0</v>
      </c>
      <c r="BN78" s="14">
        <f t="shared" si="41"/>
        <v>0</v>
      </c>
      <c r="BO78" s="14">
        <f t="shared" si="42"/>
        <v>0</v>
      </c>
      <c r="BP78" s="14">
        <f t="shared" si="43"/>
        <v>205267560.45076242</v>
      </c>
      <c r="BQ78" s="14">
        <f t="shared" si="44"/>
        <v>0</v>
      </c>
      <c r="BR78" s="14">
        <f t="shared" si="45"/>
        <v>0</v>
      </c>
      <c r="BS78" s="14">
        <f t="shared" si="46"/>
        <v>116354.87383840008</v>
      </c>
    </row>
    <row r="79" spans="1:71" x14ac:dyDescent="0.25">
      <c r="A79" s="9">
        <v>74</v>
      </c>
      <c r="B79" s="13" t="s">
        <v>286</v>
      </c>
      <c r="C79" s="3" t="s">
        <v>17</v>
      </c>
      <c r="D79" s="3" t="s">
        <v>328</v>
      </c>
      <c r="E79" s="3" t="s">
        <v>327</v>
      </c>
      <c r="F79" s="12" t="s">
        <v>159</v>
      </c>
      <c r="G79" s="12">
        <v>1</v>
      </c>
      <c r="H79" s="12" t="s">
        <v>111</v>
      </c>
      <c r="I79" s="13">
        <f>'Step 1 - Study Scope'!$A$32</f>
        <v>52</v>
      </c>
      <c r="J79" s="13">
        <f>I79*'Step 1 - Study Scope'!$A$10</f>
        <v>1300</v>
      </c>
      <c r="K79" s="13" t="s">
        <v>341</v>
      </c>
      <c r="L79" s="12" t="s">
        <v>144</v>
      </c>
      <c r="M79" s="12" t="s">
        <v>0</v>
      </c>
      <c r="N79" s="12" t="s">
        <v>122</v>
      </c>
      <c r="O79" s="3" t="s">
        <v>37</v>
      </c>
      <c r="P79" s="3" t="s">
        <v>102</v>
      </c>
      <c r="Q79" s="19" t="s">
        <v>95</v>
      </c>
      <c r="R79" s="15" t="s">
        <v>102</v>
      </c>
      <c r="S79" s="14">
        <v>28145.833333333332</v>
      </c>
      <c r="T79" s="3" t="s">
        <v>73</v>
      </c>
      <c r="U79" s="32">
        <v>8.513272727272728</v>
      </c>
      <c r="V79" s="33" t="s">
        <v>33</v>
      </c>
      <c r="W79" s="12" t="s">
        <v>105</v>
      </c>
      <c r="X79" s="12" t="s">
        <v>122</v>
      </c>
      <c r="Y79" s="15" t="s">
        <v>102</v>
      </c>
      <c r="Z79" s="12" t="s">
        <v>132</v>
      </c>
      <c r="AA79" s="22">
        <v>3.78541178</v>
      </c>
      <c r="AB79" s="77">
        <f t="shared" si="25"/>
        <v>106543.56905791667</v>
      </c>
      <c r="AC79" s="84">
        <f t="shared" si="26"/>
        <v>2.2489687310247466</v>
      </c>
      <c r="AD79" s="30">
        <v>0.98865570051049334</v>
      </c>
      <c r="AE79" s="84">
        <f t="shared" si="24"/>
        <v>2.2234557561974659</v>
      </c>
      <c r="AF79" s="14">
        <v>0.32744738262851447</v>
      </c>
      <c r="AG79" s="14">
        <v>1.266188983169904E-4</v>
      </c>
      <c r="AH79" s="14">
        <v>1.7762826903446418E-3</v>
      </c>
      <c r="AI79" s="14">
        <v>4.7274093996349498E-10</v>
      </c>
      <c r="AJ79" s="14">
        <v>0</v>
      </c>
      <c r="AK79" s="14">
        <v>4.5856346080243232E-13</v>
      </c>
      <c r="AL79" s="14">
        <v>1.1700290049567214E-8</v>
      </c>
      <c r="AM79" s="14">
        <v>0</v>
      </c>
      <c r="AN79" s="14">
        <v>4.2806126684050184E-12</v>
      </c>
      <c r="AO79" s="14">
        <v>2.5591988942952155E-3</v>
      </c>
      <c r="AP79" s="14">
        <v>4.8522499307732871E-2</v>
      </c>
      <c r="AQ79" s="14">
        <v>0.12464496598706729</v>
      </c>
      <c r="AR79" s="14">
        <v>1.0722072440715954E-2</v>
      </c>
      <c r="AS79" s="14">
        <v>5.4223922125938554E-5</v>
      </c>
      <c r="AT79" s="14">
        <v>0</v>
      </c>
      <c r="AU79" s="14">
        <v>0</v>
      </c>
      <c r="AV79" s="14">
        <v>2.0398868416881255</v>
      </c>
      <c r="AW79" s="14">
        <v>0.32744738262851447</v>
      </c>
      <c r="AX79" s="14">
        <v>1.4234494774981428E-7</v>
      </c>
      <c r="AY79" s="14">
        <v>7.4921015690082804E-2</v>
      </c>
      <c r="AZ79" s="14">
        <f t="shared" si="27"/>
        <v>100841804.52082299</v>
      </c>
      <c r="BA79" s="14">
        <f t="shared" si="28"/>
        <v>38993.984591440785</v>
      </c>
      <c r="BB79" s="14">
        <f t="shared" si="29"/>
        <v>547030.03088795382</v>
      </c>
      <c r="BC79" s="14">
        <f t="shared" si="30"/>
        <v>0.14558690032612753</v>
      </c>
      <c r="BD79" s="14">
        <f t="shared" si="31"/>
        <v>0</v>
      </c>
      <c r="BE79" s="14">
        <f t="shared" si="32"/>
        <v>1.4122075584611536E-4</v>
      </c>
      <c r="BF79" s="14">
        <f t="shared" si="33"/>
        <v>3.6032609347619875</v>
      </c>
      <c r="BG79" s="14">
        <f t="shared" si="34"/>
        <v>0</v>
      </c>
      <c r="BH79" s="14">
        <f t="shared" si="35"/>
        <v>1.318271969290334E-3</v>
      </c>
      <c r="BI79" s="14">
        <f t="shared" si="36"/>
        <v>788139.55560367659</v>
      </c>
      <c r="BJ79" s="14">
        <f t="shared" si="37"/>
        <v>14943153.158757517</v>
      </c>
      <c r="BK79" s="14">
        <f t="shared" si="38"/>
        <v>38386085.708409354</v>
      </c>
      <c r="BL79" s="14">
        <f t="shared" si="39"/>
        <v>3302005.7282040613</v>
      </c>
      <c r="BM79" s="14">
        <f t="shared" si="40"/>
        <v>16698.982631904724</v>
      </c>
      <c r="BN79" s="14">
        <f t="shared" si="41"/>
        <v>0</v>
      </c>
      <c r="BO79" s="14">
        <f t="shared" si="42"/>
        <v>0</v>
      </c>
      <c r="BP79" s="14">
        <f t="shared" si="43"/>
        <v>628210457.76225984</v>
      </c>
      <c r="BQ79" s="14">
        <f t="shared" si="44"/>
        <v>100841804.52082299</v>
      </c>
      <c r="BR79" s="14">
        <f t="shared" si="45"/>
        <v>43.837032014998137</v>
      </c>
      <c r="BS79" s="14">
        <f t="shared" si="46"/>
        <v>23072929.635513689</v>
      </c>
    </row>
    <row r="80" spans="1:71" x14ac:dyDescent="0.25">
      <c r="A80" s="9">
        <v>75</v>
      </c>
      <c r="B80" s="13" t="s">
        <v>286</v>
      </c>
      <c r="C80" s="3" t="s">
        <v>17</v>
      </c>
      <c r="D80" s="3" t="s">
        <v>20</v>
      </c>
      <c r="E80" s="3" t="s">
        <v>16</v>
      </c>
      <c r="F80" s="12" t="s">
        <v>156</v>
      </c>
      <c r="G80" s="18">
        <f>'Step 1 - Study Scope'!$A$16</f>
        <v>101325</v>
      </c>
      <c r="H80" s="12" t="s">
        <v>87</v>
      </c>
      <c r="I80" s="12">
        <v>1</v>
      </c>
      <c r="J80" s="12">
        <f>I80*'Step 1 - Study Scope'!$A$31</f>
        <v>4</v>
      </c>
      <c r="K80" s="13" t="s">
        <v>99</v>
      </c>
      <c r="L80" s="12" t="s">
        <v>146</v>
      </c>
      <c r="M80" s="12" t="s">
        <v>0</v>
      </c>
      <c r="N80" s="12" t="s">
        <v>147</v>
      </c>
      <c r="O80" s="3" t="s">
        <v>42</v>
      </c>
      <c r="P80" s="3" t="s">
        <v>102</v>
      </c>
      <c r="Q80" s="19" t="s">
        <v>95</v>
      </c>
      <c r="R80" s="15" t="s">
        <v>102</v>
      </c>
      <c r="S80" s="14">
        <v>3762155.2686115098</v>
      </c>
      <c r="T80" s="3" t="s">
        <v>73</v>
      </c>
      <c r="U80" s="32">
        <v>1</v>
      </c>
      <c r="V80" s="33" t="s">
        <v>33</v>
      </c>
      <c r="W80" s="12" t="s">
        <v>105</v>
      </c>
      <c r="X80" s="12" t="s">
        <v>147</v>
      </c>
      <c r="Y80" s="15" t="s">
        <v>102</v>
      </c>
      <c r="Z80" s="12" t="s">
        <v>132</v>
      </c>
      <c r="AA80" s="22">
        <v>3.78541178</v>
      </c>
      <c r="AB80" s="77">
        <f t="shared" si="25"/>
        <v>14241306.871991074</v>
      </c>
      <c r="AC80" s="84">
        <f t="shared" si="26"/>
        <v>0.26417205263729593</v>
      </c>
      <c r="AD80" s="30">
        <v>1.0073260073260073</v>
      </c>
      <c r="AE80" s="84">
        <f t="shared" si="24"/>
        <v>0.26610737903024312</v>
      </c>
      <c r="AF80" s="14">
        <v>0.11479865021121839</v>
      </c>
      <c r="AG80" s="14">
        <v>2.5348070307461732E-5</v>
      </c>
      <c r="AH80" s="14">
        <v>3.3275411290544486E-4</v>
      </c>
      <c r="AI80" s="14">
        <v>8.805397392636388E-11</v>
      </c>
      <c r="AJ80" s="14">
        <v>0</v>
      </c>
      <c r="AK80" s="14">
        <v>6.9574440095367953E-14</v>
      </c>
      <c r="AL80" s="14">
        <v>2.6835806669555434E-9</v>
      </c>
      <c r="AM80" s="14">
        <v>0</v>
      </c>
      <c r="AN80" s="14">
        <v>5.6506610654370133E-13</v>
      </c>
      <c r="AO80" s="14">
        <v>3.8589551352276482E-4</v>
      </c>
      <c r="AP80" s="14">
        <v>7.5894734064063836E-3</v>
      </c>
      <c r="AQ80" s="14">
        <v>2.0541108635753171E-2</v>
      </c>
      <c r="AR80" s="14">
        <v>2.5756275918882915E-3</v>
      </c>
      <c r="AS80" s="14">
        <v>9.3603074984541154E-6</v>
      </c>
      <c r="AT80" s="14">
        <v>0</v>
      </c>
      <c r="AU80" s="14">
        <v>0</v>
      </c>
      <c r="AV80" s="14">
        <v>0.31949525291752801</v>
      </c>
      <c r="AW80" s="14">
        <v>0.11479865021121839</v>
      </c>
      <c r="AX80" s="14">
        <v>2.933933712078625E-8</v>
      </c>
      <c r="AY80" s="14">
        <v>1.2342640608183138E-2</v>
      </c>
      <c r="AZ80" s="14">
        <f t="shared" si="27"/>
        <v>1740217.5142629582</v>
      </c>
      <c r="BA80" s="14">
        <f t="shared" si="28"/>
        <v>384.24803619775582</v>
      </c>
      <c r="BB80" s="14">
        <f t="shared" si="29"/>
        <v>5044.1754685762107</v>
      </c>
      <c r="BC80" s="14">
        <f t="shared" si="30"/>
        <v>1.3347985132680419E-3</v>
      </c>
      <c r="BD80" s="14">
        <f t="shared" si="31"/>
        <v>0</v>
      </c>
      <c r="BE80" s="14">
        <f t="shared" si="32"/>
        <v>1.054669710630157E-6</v>
      </c>
      <c r="BF80" s="14">
        <f t="shared" si="33"/>
        <v>4.0680043441113062E-2</v>
      </c>
      <c r="BG80" s="14">
        <f t="shared" si="34"/>
        <v>0</v>
      </c>
      <c r="BH80" s="14">
        <f t="shared" si="35"/>
        <v>8.5657621715454082E-6</v>
      </c>
      <c r="BI80" s="14">
        <f t="shared" si="36"/>
        <v>5849.7389130642314</v>
      </c>
      <c r="BJ80" s="14">
        <f t="shared" si="37"/>
        <v>115047.82087211938</v>
      </c>
      <c r="BK80" s="14">
        <f t="shared" si="38"/>
        <v>311379.941702682</v>
      </c>
      <c r="BL80" s="14">
        <f t="shared" si="39"/>
        <v>39043.597092615688</v>
      </c>
      <c r="BM80" s="14">
        <f t="shared" si="40"/>
        <v>141.89166003020611</v>
      </c>
      <c r="BN80" s="14">
        <f t="shared" si="41"/>
        <v>0</v>
      </c>
      <c r="BO80" s="14">
        <f t="shared" si="42"/>
        <v>0</v>
      </c>
      <c r="BP80" s="14">
        <f t="shared" si="43"/>
        <v>4843186.1683738073</v>
      </c>
      <c r="BQ80" s="14">
        <f t="shared" si="44"/>
        <v>1740217.5142629582</v>
      </c>
      <c r="BR80" s="14">
        <f t="shared" si="45"/>
        <v>0.44475112050984894</v>
      </c>
      <c r="BS80" s="14">
        <f t="shared" si="46"/>
        <v>187100.45213157515</v>
      </c>
    </row>
    <row r="81" spans="1:71" x14ac:dyDescent="0.25">
      <c r="A81" s="9">
        <v>76</v>
      </c>
      <c r="B81" s="13" t="s">
        <v>286</v>
      </c>
      <c r="C81" s="3" t="s">
        <v>339</v>
      </c>
      <c r="D81" s="3" t="s">
        <v>328</v>
      </c>
      <c r="E81" s="3" t="s">
        <v>16</v>
      </c>
      <c r="F81" s="12" t="s">
        <v>159</v>
      </c>
      <c r="G81" s="12">
        <v>1</v>
      </c>
      <c r="H81" s="12" t="s">
        <v>111</v>
      </c>
      <c r="I81" s="12">
        <v>1</v>
      </c>
      <c r="J81" s="12">
        <v>1</v>
      </c>
      <c r="K81" s="13" t="s">
        <v>99</v>
      </c>
      <c r="L81" s="12" t="s">
        <v>146</v>
      </c>
      <c r="M81" s="12" t="s">
        <v>0</v>
      </c>
      <c r="N81" s="12" t="s">
        <v>147</v>
      </c>
      <c r="O81" s="3" t="s">
        <v>42</v>
      </c>
      <c r="P81" s="3" t="s">
        <v>102</v>
      </c>
      <c r="Q81" s="19" t="s">
        <v>95</v>
      </c>
      <c r="R81" s="15" t="s">
        <v>102</v>
      </c>
      <c r="S81" s="14">
        <v>210570.18521920181</v>
      </c>
      <c r="T81" s="3" t="s">
        <v>73</v>
      </c>
      <c r="U81" s="32">
        <v>1</v>
      </c>
      <c r="V81" s="33" t="s">
        <v>33</v>
      </c>
      <c r="W81" s="12" t="s">
        <v>105</v>
      </c>
      <c r="X81" s="12" t="s">
        <v>147</v>
      </c>
      <c r="Y81" s="15" t="s">
        <v>102</v>
      </c>
      <c r="Z81" s="12" t="s">
        <v>132</v>
      </c>
      <c r="AA81" s="22">
        <v>3.78541178</v>
      </c>
      <c r="AB81" s="77">
        <f t="shared" si="25"/>
        <v>797094.85964554839</v>
      </c>
      <c r="AC81" s="84">
        <f t="shared" si="26"/>
        <v>0.26417205263729593</v>
      </c>
      <c r="AD81" s="30">
        <v>1.0073260073260073</v>
      </c>
      <c r="AE81" s="84">
        <f t="shared" si="24"/>
        <v>0.26610737903024312</v>
      </c>
      <c r="AF81" s="14">
        <v>0.11479865021121839</v>
      </c>
      <c r="AG81" s="14">
        <v>2.5348070307461732E-5</v>
      </c>
      <c r="AH81" s="14">
        <v>3.3275411290544486E-4</v>
      </c>
      <c r="AI81" s="14">
        <v>8.805397392636388E-11</v>
      </c>
      <c r="AJ81" s="14">
        <v>0</v>
      </c>
      <c r="AK81" s="14">
        <v>6.9574440095367953E-14</v>
      </c>
      <c r="AL81" s="14">
        <v>2.6835806669555434E-9</v>
      </c>
      <c r="AM81" s="14">
        <v>0</v>
      </c>
      <c r="AN81" s="14">
        <v>5.6506610654370133E-13</v>
      </c>
      <c r="AO81" s="14">
        <v>3.8589551352276482E-4</v>
      </c>
      <c r="AP81" s="14">
        <v>7.5894734064063836E-3</v>
      </c>
      <c r="AQ81" s="14">
        <v>2.0541108635753171E-2</v>
      </c>
      <c r="AR81" s="14">
        <v>2.5756275918882915E-3</v>
      </c>
      <c r="AS81" s="14">
        <v>9.3603074984541154E-6</v>
      </c>
      <c r="AT81" s="14">
        <v>0</v>
      </c>
      <c r="AU81" s="14">
        <v>0</v>
      </c>
      <c r="AV81" s="14">
        <v>0.31949525291752801</v>
      </c>
      <c r="AW81" s="14">
        <v>0.11479865021121839</v>
      </c>
      <c r="AX81" s="14">
        <v>2.933933712078625E-8</v>
      </c>
      <c r="AY81" s="14">
        <v>1.2342640608183138E-2</v>
      </c>
      <c r="AZ81" s="14">
        <f t="shared" si="27"/>
        <v>24350.265880659048</v>
      </c>
      <c r="BA81" s="14">
        <f t="shared" si="28"/>
        <v>5.3766507743138492</v>
      </c>
      <c r="BB81" s="14">
        <f t="shared" si="29"/>
        <v>70.581414565609691</v>
      </c>
      <c r="BC81" s="14">
        <f t="shared" si="30"/>
        <v>1.8677377068550667E-5</v>
      </c>
      <c r="BD81" s="14">
        <f t="shared" si="31"/>
        <v>0</v>
      </c>
      <c r="BE81" s="14">
        <f t="shared" si="32"/>
        <v>1.4757630962586337E-8</v>
      </c>
      <c r="BF81" s="14">
        <f t="shared" si="33"/>
        <v>5.6922187353539166E-4</v>
      </c>
      <c r="BG81" s="14">
        <f t="shared" si="34"/>
        <v>0</v>
      </c>
      <c r="BH81" s="14">
        <f t="shared" si="35"/>
        <v>1.1985776757106269E-7</v>
      </c>
      <c r="BI81" s="14">
        <f t="shared" si="36"/>
        <v>81.8533871186102</v>
      </c>
      <c r="BJ81" s="14">
        <f t="shared" si="37"/>
        <v>1609.8246364409511</v>
      </c>
      <c r="BK81" s="14">
        <f t="shared" si="38"/>
        <v>4357.0325595623808</v>
      </c>
      <c r="BL81" s="14">
        <f t="shared" si="39"/>
        <v>546.32364193000433</v>
      </c>
      <c r="BM81" s="14">
        <f t="shared" si="40"/>
        <v>1.985441256432219</v>
      </c>
      <c r="BN81" s="14">
        <f t="shared" si="41"/>
        <v>0</v>
      </c>
      <c r="BO81" s="14">
        <f t="shared" si="42"/>
        <v>0</v>
      </c>
      <c r="BP81" s="14">
        <f t="shared" si="43"/>
        <v>67769.040331364056</v>
      </c>
      <c r="BQ81" s="14">
        <f t="shared" si="44"/>
        <v>24350.265880659048</v>
      </c>
      <c r="BR81" s="14">
        <f t="shared" si="45"/>
        <v>6.2232496491811543E-3</v>
      </c>
      <c r="BS81" s="14">
        <f t="shared" si="46"/>
        <v>2618.0323542628948</v>
      </c>
    </row>
    <row r="82" spans="1:71" x14ac:dyDescent="0.25">
      <c r="A82" s="9">
        <v>77</v>
      </c>
      <c r="B82" s="13" t="s">
        <v>286</v>
      </c>
      <c r="C82" s="13" t="s">
        <v>340</v>
      </c>
      <c r="D82" s="13" t="s">
        <v>328</v>
      </c>
      <c r="E82" s="13" t="s">
        <v>342</v>
      </c>
      <c r="F82" s="13" t="s">
        <v>159</v>
      </c>
      <c r="G82" s="13">
        <v>1</v>
      </c>
      <c r="H82" s="13" t="s">
        <v>111</v>
      </c>
      <c r="I82" s="13">
        <v>1</v>
      </c>
      <c r="J82" s="13">
        <v>1</v>
      </c>
      <c r="K82" s="13" t="s">
        <v>343</v>
      </c>
      <c r="L82" s="13" t="s">
        <v>144</v>
      </c>
      <c r="M82" s="13" t="s">
        <v>61</v>
      </c>
      <c r="N82" s="13" t="s">
        <v>125</v>
      </c>
      <c r="O82" s="15" t="s">
        <v>43</v>
      </c>
      <c r="P82" s="15" t="s">
        <v>102</v>
      </c>
      <c r="Q82" s="19" t="s">
        <v>95</v>
      </c>
      <c r="R82" s="15" t="s">
        <v>102</v>
      </c>
      <c r="S82" s="74">
        <v>2030400</v>
      </c>
      <c r="T82" s="13" t="s">
        <v>4</v>
      </c>
      <c r="U82" s="33">
        <v>5.3999999999999999E-2</v>
      </c>
      <c r="V82" s="33" t="s">
        <v>33</v>
      </c>
      <c r="W82" s="13" t="s">
        <v>101</v>
      </c>
      <c r="X82" s="13" t="s">
        <v>125</v>
      </c>
      <c r="Y82" s="15" t="s">
        <v>102</v>
      </c>
      <c r="Z82" s="13" t="s">
        <v>4</v>
      </c>
      <c r="AA82" s="75">
        <v>1</v>
      </c>
      <c r="AB82" s="77">
        <f t="shared" si="25"/>
        <v>2030400</v>
      </c>
      <c r="AC82" s="84">
        <f t="shared" si="26"/>
        <v>5.3999999999999999E-2</v>
      </c>
      <c r="AD82" s="30">
        <v>1.0034619188921861</v>
      </c>
      <c r="AE82" s="84">
        <f t="shared" si="24"/>
        <v>5.4186943620178049E-2</v>
      </c>
      <c r="AF82" s="14">
        <v>2.4831196714881032</v>
      </c>
      <c r="AG82" s="14">
        <v>2.4307374110006023E-4</v>
      </c>
      <c r="AH82" s="14">
        <v>3.2119879484115215E-3</v>
      </c>
      <c r="AI82" s="14">
        <v>1.2224416740556516E-9</v>
      </c>
      <c r="AJ82" s="14">
        <v>0</v>
      </c>
      <c r="AK82" s="14">
        <v>2.2037897183781643E-13</v>
      </c>
      <c r="AL82" s="14">
        <v>3.4206450180663359E-8</v>
      </c>
      <c r="AM82" s="14">
        <v>0</v>
      </c>
      <c r="AN82" s="14">
        <v>1.4003522833807862E-12</v>
      </c>
      <c r="AO82" s="14">
        <v>8.594020331063061E-4</v>
      </c>
      <c r="AP82" s="14">
        <v>3.2008089865793517E-2</v>
      </c>
      <c r="AQ82" s="14">
        <v>5.8935444216140505E-2</v>
      </c>
      <c r="AR82" s="14">
        <v>2.1814138662573986E-2</v>
      </c>
      <c r="AS82" s="14">
        <v>4.0307103572862186E-5</v>
      </c>
      <c r="AT82" s="14">
        <v>0</v>
      </c>
      <c r="AU82" s="14">
        <v>0</v>
      </c>
      <c r="AV82" s="14">
        <v>1.3443113969339571</v>
      </c>
      <c r="AW82" s="14">
        <v>2.4831196714881032</v>
      </c>
      <c r="AX82" s="14">
        <v>3.0859064446476686E-7</v>
      </c>
      <c r="AY82" s="14">
        <v>3.542477047487138E-2</v>
      </c>
      <c r="AZ82" s="14">
        <f t="shared" si="27"/>
        <v>5041726.1809894452</v>
      </c>
      <c r="BA82" s="14">
        <f t="shared" si="28"/>
        <v>493.53692392956231</v>
      </c>
      <c r="BB82" s="14">
        <f t="shared" si="29"/>
        <v>6521.6203304547535</v>
      </c>
      <c r="BC82" s="14">
        <f t="shared" si="30"/>
        <v>2.482045575002595E-3</v>
      </c>
      <c r="BD82" s="14">
        <f t="shared" si="31"/>
        <v>0</v>
      </c>
      <c r="BE82" s="14">
        <f t="shared" si="32"/>
        <v>4.4745746441950246E-7</v>
      </c>
      <c r="BF82" s="14">
        <f t="shared" si="33"/>
        <v>6.9452776446818881E-2</v>
      </c>
      <c r="BG82" s="14">
        <f t="shared" si="34"/>
        <v>0</v>
      </c>
      <c r="BH82" s="14">
        <f t="shared" si="35"/>
        <v>2.8432752761763485E-6</v>
      </c>
      <c r="BI82" s="14">
        <f t="shared" si="36"/>
        <v>1744.9298880190438</v>
      </c>
      <c r="BJ82" s="14">
        <f t="shared" si="37"/>
        <v>64989.225663507154</v>
      </c>
      <c r="BK82" s="14">
        <f t="shared" si="38"/>
        <v>119662.52593645168</v>
      </c>
      <c r="BL82" s="14">
        <f t="shared" si="39"/>
        <v>44291.427140490217</v>
      </c>
      <c r="BM82" s="14">
        <f t="shared" si="40"/>
        <v>81.839543094339376</v>
      </c>
      <c r="BN82" s="14">
        <f t="shared" si="41"/>
        <v>0</v>
      </c>
      <c r="BO82" s="14">
        <f t="shared" si="42"/>
        <v>0</v>
      </c>
      <c r="BP82" s="14">
        <f t="shared" si="43"/>
        <v>2729489.8603347065</v>
      </c>
      <c r="BQ82" s="14">
        <f t="shared" si="44"/>
        <v>5041726.1809894452</v>
      </c>
      <c r="BR82" s="14">
        <f t="shared" si="45"/>
        <v>0.62656244452126264</v>
      </c>
      <c r="BS82" s="14">
        <f t="shared" si="46"/>
        <v>71926.453972178846</v>
      </c>
    </row>
    <row r="83" spans="1:71" x14ac:dyDescent="0.25">
      <c r="A83" s="9">
        <v>78</v>
      </c>
      <c r="B83" s="12" t="s">
        <v>286</v>
      </c>
      <c r="C83" s="12" t="s">
        <v>339</v>
      </c>
      <c r="D83" s="12" t="s">
        <v>328</v>
      </c>
      <c r="E83" s="12" t="s">
        <v>91</v>
      </c>
      <c r="F83" s="12" t="s">
        <v>159</v>
      </c>
      <c r="G83" s="12">
        <v>1</v>
      </c>
      <c r="H83" s="12" t="s">
        <v>111</v>
      </c>
      <c r="I83" s="12">
        <v>1</v>
      </c>
      <c r="J83" s="12">
        <v>1</v>
      </c>
      <c r="K83" s="12" t="s">
        <v>52</v>
      </c>
      <c r="L83" s="4" t="s">
        <v>144</v>
      </c>
      <c r="M83" s="4" t="s">
        <v>61</v>
      </c>
      <c r="N83" s="13" t="s">
        <v>102</v>
      </c>
      <c r="O83" s="12" t="s">
        <v>102</v>
      </c>
      <c r="P83" s="12" t="s">
        <v>65</v>
      </c>
      <c r="Q83" s="12" t="s">
        <v>110</v>
      </c>
      <c r="R83" s="16" t="s">
        <v>141</v>
      </c>
      <c r="S83" s="14">
        <v>3.2886618518573689</v>
      </c>
      <c r="T83" s="13" t="s">
        <v>4</v>
      </c>
      <c r="U83" s="32">
        <v>0</v>
      </c>
      <c r="V83" s="33" t="s">
        <v>102</v>
      </c>
      <c r="W83" s="4" t="s">
        <v>101</v>
      </c>
      <c r="X83" s="13" t="s">
        <v>52</v>
      </c>
      <c r="Y83" s="16" t="s">
        <v>107</v>
      </c>
      <c r="Z83" s="12" t="s">
        <v>4</v>
      </c>
      <c r="AA83" s="22">
        <v>1</v>
      </c>
      <c r="AB83" s="77">
        <f t="shared" si="25"/>
        <v>3.2886618518573689</v>
      </c>
      <c r="AC83" s="84">
        <f t="shared" si="26"/>
        <v>0</v>
      </c>
      <c r="AD83" s="30">
        <v>1</v>
      </c>
      <c r="AE83" s="84">
        <f t="shared" si="24"/>
        <v>0</v>
      </c>
      <c r="AF83" s="14">
        <v>0</v>
      </c>
      <c r="AG83" s="14">
        <v>0</v>
      </c>
      <c r="AH83" s="14">
        <v>0</v>
      </c>
      <c r="AI83" s="14">
        <v>1.06E-2</v>
      </c>
      <c r="AJ83" s="14">
        <v>0</v>
      </c>
      <c r="AK83" s="14">
        <v>0</v>
      </c>
      <c r="AL83" s="14">
        <v>2.4000000000000001E-5</v>
      </c>
      <c r="AM83" s="14">
        <v>0</v>
      </c>
      <c r="AN83" s="14">
        <v>0</v>
      </c>
      <c r="AO83" s="14">
        <v>0</v>
      </c>
      <c r="AP83" s="14">
        <v>0</v>
      </c>
      <c r="AQ83" s="14">
        <v>0</v>
      </c>
      <c r="AR83" s="14">
        <v>0</v>
      </c>
      <c r="AS83" s="14">
        <v>287</v>
      </c>
      <c r="AT83" s="14">
        <v>0</v>
      </c>
      <c r="AU83" s="14">
        <v>0</v>
      </c>
      <c r="AV83" s="14">
        <v>0</v>
      </c>
      <c r="AW83" s="14">
        <v>0</v>
      </c>
      <c r="AX83" s="14">
        <v>0.1220648</v>
      </c>
      <c r="AY83" s="14">
        <v>287</v>
      </c>
      <c r="AZ83" s="14">
        <f t="shared" si="27"/>
        <v>0</v>
      </c>
      <c r="BA83" s="14">
        <f t="shared" si="28"/>
        <v>0</v>
      </c>
      <c r="BB83" s="14">
        <f t="shared" si="29"/>
        <v>0</v>
      </c>
      <c r="BC83" s="14">
        <f t="shared" si="30"/>
        <v>3.485981562968811E-2</v>
      </c>
      <c r="BD83" s="14">
        <f t="shared" si="31"/>
        <v>0</v>
      </c>
      <c r="BE83" s="14">
        <f t="shared" si="32"/>
        <v>0</v>
      </c>
      <c r="BF83" s="14">
        <f t="shared" si="33"/>
        <v>7.892788444457686E-5</v>
      </c>
      <c r="BG83" s="14">
        <f t="shared" si="34"/>
        <v>0</v>
      </c>
      <c r="BH83" s="14">
        <f t="shared" si="35"/>
        <v>0</v>
      </c>
      <c r="BI83" s="14">
        <f t="shared" si="36"/>
        <v>0</v>
      </c>
      <c r="BJ83" s="14">
        <f t="shared" si="37"/>
        <v>0</v>
      </c>
      <c r="BK83" s="14">
        <f t="shared" si="38"/>
        <v>0</v>
      </c>
      <c r="BL83" s="14">
        <f t="shared" si="39"/>
        <v>0</v>
      </c>
      <c r="BM83" s="14">
        <f t="shared" si="40"/>
        <v>943.84595148306494</v>
      </c>
      <c r="BN83" s="14">
        <f t="shared" si="41"/>
        <v>0</v>
      </c>
      <c r="BO83" s="14">
        <f t="shared" si="42"/>
        <v>0</v>
      </c>
      <c r="BP83" s="14">
        <f t="shared" si="43"/>
        <v>0</v>
      </c>
      <c r="BQ83" s="14">
        <f t="shared" si="44"/>
        <v>0</v>
      </c>
      <c r="BR83" s="14">
        <f t="shared" si="45"/>
        <v>0.40142985121459934</v>
      </c>
      <c r="BS83" s="14">
        <f t="shared" si="46"/>
        <v>943.84595148306494</v>
      </c>
    </row>
    <row r="84" spans="1:71" x14ac:dyDescent="0.25">
      <c r="A84" s="9">
        <v>79</v>
      </c>
      <c r="B84" s="12" t="s">
        <v>286</v>
      </c>
      <c r="C84" s="12" t="s">
        <v>339</v>
      </c>
      <c r="D84" s="12" t="s">
        <v>328</v>
      </c>
      <c r="E84" s="12" t="s">
        <v>91</v>
      </c>
      <c r="F84" s="12" t="s">
        <v>159</v>
      </c>
      <c r="G84" s="12">
        <v>1</v>
      </c>
      <c r="H84" s="12" t="s">
        <v>111</v>
      </c>
      <c r="I84" s="12">
        <v>1</v>
      </c>
      <c r="J84" s="12">
        <v>1</v>
      </c>
      <c r="K84" s="12" t="s">
        <v>51</v>
      </c>
      <c r="L84" s="4" t="s">
        <v>144</v>
      </c>
      <c r="M84" s="4" t="s">
        <v>61</v>
      </c>
      <c r="N84" s="13" t="s">
        <v>102</v>
      </c>
      <c r="O84" s="12" t="s">
        <v>102</v>
      </c>
      <c r="P84" s="12" t="s">
        <v>64</v>
      </c>
      <c r="Q84" s="12" t="s">
        <v>110</v>
      </c>
      <c r="R84" s="16" t="s">
        <v>142</v>
      </c>
      <c r="S84" s="14">
        <v>0.15456553226895089</v>
      </c>
      <c r="T84" s="13" t="s">
        <v>4</v>
      </c>
      <c r="U84" s="32">
        <v>0</v>
      </c>
      <c r="V84" s="33" t="s">
        <v>102</v>
      </c>
      <c r="W84" s="4" t="s">
        <v>101</v>
      </c>
      <c r="X84" s="13" t="s">
        <v>51</v>
      </c>
      <c r="Y84" s="15" t="s">
        <v>108</v>
      </c>
      <c r="Z84" s="12" t="s">
        <v>4</v>
      </c>
      <c r="AA84" s="22">
        <v>1</v>
      </c>
      <c r="AB84" s="77">
        <f t="shared" si="25"/>
        <v>0.15456553226895089</v>
      </c>
      <c r="AC84" s="84">
        <f t="shared" si="26"/>
        <v>0</v>
      </c>
      <c r="AD84" s="30">
        <v>1</v>
      </c>
      <c r="AE84" s="84">
        <f t="shared" si="24"/>
        <v>0</v>
      </c>
      <c r="AF84" s="14">
        <v>0</v>
      </c>
      <c r="AG84" s="14">
        <v>0</v>
      </c>
      <c r="AH84" s="14">
        <v>0</v>
      </c>
      <c r="AI84" s="14">
        <v>3.3300000000000002E-4</v>
      </c>
      <c r="AJ84" s="14">
        <v>0</v>
      </c>
      <c r="AK84" s="14">
        <v>0</v>
      </c>
      <c r="AL84" s="14">
        <v>1.6799999999999999E-2</v>
      </c>
      <c r="AM84" s="14">
        <v>0</v>
      </c>
      <c r="AN84" s="14">
        <v>0</v>
      </c>
      <c r="AO84" s="14">
        <v>0</v>
      </c>
      <c r="AP84" s="14">
        <v>0</v>
      </c>
      <c r="AQ84" s="14">
        <v>0</v>
      </c>
      <c r="AR84" s="14">
        <v>0</v>
      </c>
      <c r="AS84" s="14">
        <v>14.3</v>
      </c>
      <c r="AT84" s="14">
        <v>0</v>
      </c>
      <c r="AU84" s="14">
        <v>0</v>
      </c>
      <c r="AV84" s="14">
        <v>0</v>
      </c>
      <c r="AW84" s="14">
        <v>0</v>
      </c>
      <c r="AX84" s="14">
        <v>4.9230000000000003E-2</v>
      </c>
      <c r="AY84" s="14">
        <v>14.3</v>
      </c>
      <c r="AZ84" s="14">
        <f t="shared" si="27"/>
        <v>0</v>
      </c>
      <c r="BA84" s="14">
        <f t="shared" si="28"/>
        <v>0</v>
      </c>
      <c r="BB84" s="14">
        <f t="shared" si="29"/>
        <v>0</v>
      </c>
      <c r="BC84" s="14">
        <f t="shared" si="30"/>
        <v>5.1470322245560653E-5</v>
      </c>
      <c r="BD84" s="14">
        <f t="shared" si="31"/>
        <v>0</v>
      </c>
      <c r="BE84" s="14">
        <f t="shared" si="32"/>
        <v>0</v>
      </c>
      <c r="BF84" s="14">
        <f t="shared" si="33"/>
        <v>2.596700942118375E-3</v>
      </c>
      <c r="BG84" s="14">
        <f t="shared" si="34"/>
        <v>0</v>
      </c>
      <c r="BH84" s="14">
        <f t="shared" si="35"/>
        <v>0</v>
      </c>
      <c r="BI84" s="14">
        <f t="shared" si="36"/>
        <v>0</v>
      </c>
      <c r="BJ84" s="14">
        <f t="shared" si="37"/>
        <v>0</v>
      </c>
      <c r="BK84" s="14">
        <f t="shared" si="38"/>
        <v>0</v>
      </c>
      <c r="BL84" s="14">
        <f t="shared" si="39"/>
        <v>0</v>
      </c>
      <c r="BM84" s="14">
        <f t="shared" si="40"/>
        <v>2.2102871114459979</v>
      </c>
      <c r="BN84" s="14">
        <f t="shared" si="41"/>
        <v>0</v>
      </c>
      <c r="BO84" s="14">
        <f t="shared" si="42"/>
        <v>0</v>
      </c>
      <c r="BP84" s="14">
        <f t="shared" si="43"/>
        <v>0</v>
      </c>
      <c r="BQ84" s="14">
        <f t="shared" si="44"/>
        <v>0</v>
      </c>
      <c r="BR84" s="14">
        <f t="shared" si="45"/>
        <v>7.6092611536004526E-3</v>
      </c>
      <c r="BS84" s="14">
        <f t="shared" si="46"/>
        <v>2.2102871114459979</v>
      </c>
    </row>
    <row r="85" spans="1:71" x14ac:dyDescent="0.25">
      <c r="A85" s="9">
        <v>80</v>
      </c>
      <c r="B85" s="12" t="s">
        <v>286</v>
      </c>
      <c r="C85" s="12" t="s">
        <v>339</v>
      </c>
      <c r="D85" s="12" t="s">
        <v>328</v>
      </c>
      <c r="E85" s="12" t="s">
        <v>91</v>
      </c>
      <c r="F85" s="12" t="s">
        <v>159</v>
      </c>
      <c r="G85" s="12">
        <v>1</v>
      </c>
      <c r="H85" s="12" t="s">
        <v>111</v>
      </c>
      <c r="I85" s="12">
        <v>1</v>
      </c>
      <c r="J85" s="12">
        <v>1</v>
      </c>
      <c r="K85" s="12" t="s">
        <v>57</v>
      </c>
      <c r="L85" s="4" t="s">
        <v>144</v>
      </c>
      <c r="M85" s="4" t="s">
        <v>61</v>
      </c>
      <c r="N85" s="13" t="s">
        <v>102</v>
      </c>
      <c r="O85" s="12" t="s">
        <v>102</v>
      </c>
      <c r="P85" s="12" t="s">
        <v>70</v>
      </c>
      <c r="Q85" s="12" t="s">
        <v>110</v>
      </c>
      <c r="R85" s="16" t="s">
        <v>142</v>
      </c>
      <c r="S85" s="14">
        <v>102.80645665954931</v>
      </c>
      <c r="T85" s="13" t="s">
        <v>4</v>
      </c>
      <c r="U85" s="32">
        <v>0</v>
      </c>
      <c r="V85" s="33" t="s">
        <v>102</v>
      </c>
      <c r="W85" s="4" t="s">
        <v>101</v>
      </c>
      <c r="X85" s="13" t="s">
        <v>57</v>
      </c>
      <c r="Y85" s="15" t="s">
        <v>108</v>
      </c>
      <c r="Z85" s="12" t="s">
        <v>4</v>
      </c>
      <c r="AA85" s="22">
        <v>1</v>
      </c>
      <c r="AB85" s="77">
        <f t="shared" si="25"/>
        <v>102.80645665954931</v>
      </c>
      <c r="AC85" s="84">
        <f t="shared" si="26"/>
        <v>0</v>
      </c>
      <c r="AD85" s="30">
        <v>1</v>
      </c>
      <c r="AE85" s="84">
        <f t="shared" si="24"/>
        <v>0</v>
      </c>
      <c r="AF85" s="14">
        <v>0</v>
      </c>
      <c r="AG85" s="14">
        <v>0</v>
      </c>
      <c r="AH85" s="14">
        <v>0</v>
      </c>
      <c r="AI85" s="14">
        <v>0</v>
      </c>
      <c r="AJ85" s="14">
        <v>0</v>
      </c>
      <c r="AK85" s="14">
        <v>0</v>
      </c>
      <c r="AL85" s="14">
        <v>1.5599999999999999E-2</v>
      </c>
      <c r="AM85" s="14">
        <v>0</v>
      </c>
      <c r="AN85" s="14">
        <v>0</v>
      </c>
      <c r="AO85" s="14">
        <v>0</v>
      </c>
      <c r="AP85" s="14">
        <v>0</v>
      </c>
      <c r="AQ85" s="14">
        <v>0</v>
      </c>
      <c r="AR85" s="14">
        <v>0</v>
      </c>
      <c r="AS85" s="14">
        <v>14.7</v>
      </c>
      <c r="AT85" s="14">
        <v>0</v>
      </c>
      <c r="AU85" s="14">
        <v>0</v>
      </c>
      <c r="AV85" s="14">
        <v>0</v>
      </c>
      <c r="AW85" s="14">
        <v>0</v>
      </c>
      <c r="AX85" s="14">
        <v>4.2099999999999999E-2</v>
      </c>
      <c r="AY85" s="14">
        <v>14.7</v>
      </c>
      <c r="AZ85" s="14">
        <f t="shared" si="27"/>
        <v>0</v>
      </c>
      <c r="BA85" s="14">
        <f t="shared" si="28"/>
        <v>0</v>
      </c>
      <c r="BB85" s="14">
        <f t="shared" si="29"/>
        <v>0</v>
      </c>
      <c r="BC85" s="14">
        <f t="shared" si="30"/>
        <v>0</v>
      </c>
      <c r="BD85" s="14">
        <f t="shared" si="31"/>
        <v>0</v>
      </c>
      <c r="BE85" s="14">
        <f t="shared" si="32"/>
        <v>0</v>
      </c>
      <c r="BF85" s="14">
        <f t="shared" si="33"/>
        <v>1.6037807238889692</v>
      </c>
      <c r="BG85" s="14">
        <f t="shared" si="34"/>
        <v>0</v>
      </c>
      <c r="BH85" s="14">
        <f t="shared" si="35"/>
        <v>0</v>
      </c>
      <c r="BI85" s="14">
        <f t="shared" si="36"/>
        <v>0</v>
      </c>
      <c r="BJ85" s="14">
        <f t="shared" si="37"/>
        <v>0</v>
      </c>
      <c r="BK85" s="14">
        <f t="shared" si="38"/>
        <v>0</v>
      </c>
      <c r="BL85" s="14">
        <f t="shared" si="39"/>
        <v>0</v>
      </c>
      <c r="BM85" s="14">
        <f t="shared" si="40"/>
        <v>1511.2549128953749</v>
      </c>
      <c r="BN85" s="14">
        <f t="shared" si="41"/>
        <v>0</v>
      </c>
      <c r="BO85" s="14">
        <f t="shared" si="42"/>
        <v>0</v>
      </c>
      <c r="BP85" s="14">
        <f t="shared" si="43"/>
        <v>0</v>
      </c>
      <c r="BQ85" s="14">
        <f t="shared" si="44"/>
        <v>0</v>
      </c>
      <c r="BR85" s="14">
        <f t="shared" si="45"/>
        <v>4.3281518253670255</v>
      </c>
      <c r="BS85" s="14">
        <f t="shared" si="46"/>
        <v>1511.2549128953749</v>
      </c>
    </row>
    <row r="86" spans="1:71" x14ac:dyDescent="0.25">
      <c r="A86" s="9">
        <v>81</v>
      </c>
      <c r="B86" s="12" t="s">
        <v>286</v>
      </c>
      <c r="C86" s="12" t="s">
        <v>339</v>
      </c>
      <c r="D86" s="12" t="s">
        <v>328</v>
      </c>
      <c r="E86" s="12" t="s">
        <v>91</v>
      </c>
      <c r="F86" s="12" t="s">
        <v>159</v>
      </c>
      <c r="G86" s="12">
        <v>1</v>
      </c>
      <c r="H86" s="12" t="s">
        <v>111</v>
      </c>
      <c r="I86" s="12">
        <v>1</v>
      </c>
      <c r="J86" s="12">
        <v>1</v>
      </c>
      <c r="K86" s="12" t="s">
        <v>50</v>
      </c>
      <c r="L86" s="4" t="s">
        <v>144</v>
      </c>
      <c r="M86" s="4" t="s">
        <v>61</v>
      </c>
      <c r="N86" s="13" t="s">
        <v>102</v>
      </c>
      <c r="O86" s="12" t="s">
        <v>102</v>
      </c>
      <c r="P86" s="12" t="s">
        <v>63</v>
      </c>
      <c r="Q86" s="12" t="s">
        <v>110</v>
      </c>
      <c r="R86" s="16" t="s">
        <v>142</v>
      </c>
      <c r="S86" s="14">
        <v>4.9772961658301071E-2</v>
      </c>
      <c r="T86" s="13" t="s">
        <v>4</v>
      </c>
      <c r="U86" s="32">
        <v>0</v>
      </c>
      <c r="V86" s="33" t="s">
        <v>102</v>
      </c>
      <c r="W86" s="4" t="s">
        <v>101</v>
      </c>
      <c r="X86" s="13" t="s">
        <v>50</v>
      </c>
      <c r="Y86" s="15" t="s">
        <v>108</v>
      </c>
      <c r="Z86" s="12" t="s">
        <v>4</v>
      </c>
      <c r="AA86" s="22">
        <v>1</v>
      </c>
      <c r="AB86" s="77">
        <f t="shared" si="25"/>
        <v>4.9772961658301071E-2</v>
      </c>
      <c r="AC86" s="84">
        <f t="shared" si="26"/>
        <v>0</v>
      </c>
      <c r="AD86" s="30">
        <v>1</v>
      </c>
      <c r="AE86" s="84">
        <f t="shared" si="24"/>
        <v>0</v>
      </c>
      <c r="AF86" s="14">
        <v>0</v>
      </c>
      <c r="AG86" s="14">
        <v>0</v>
      </c>
      <c r="AH86" s="14">
        <v>0</v>
      </c>
      <c r="AI86" s="14">
        <v>2.1699999999999999E-4</v>
      </c>
      <c r="AJ86" s="14">
        <v>0</v>
      </c>
      <c r="AK86" s="14">
        <v>0</v>
      </c>
      <c r="AL86" s="14">
        <v>4.5499999999999999E-2</v>
      </c>
      <c r="AM86" s="14">
        <v>0</v>
      </c>
      <c r="AN86" s="14">
        <v>0</v>
      </c>
      <c r="AO86" s="14">
        <v>0</v>
      </c>
      <c r="AP86" s="14">
        <v>0</v>
      </c>
      <c r="AQ86" s="14">
        <v>0</v>
      </c>
      <c r="AR86" s="14">
        <v>0</v>
      </c>
      <c r="AS86" s="14">
        <v>9.16</v>
      </c>
      <c r="AT86" s="14">
        <v>0</v>
      </c>
      <c r="AU86" s="14">
        <v>0</v>
      </c>
      <c r="AV86" s="14">
        <v>0</v>
      </c>
      <c r="AW86" s="14">
        <v>0</v>
      </c>
      <c r="AX86" s="14">
        <v>0.12548999999999999</v>
      </c>
      <c r="AY86" s="14">
        <v>9.16</v>
      </c>
      <c r="AZ86" s="14">
        <f t="shared" si="27"/>
        <v>0</v>
      </c>
      <c r="BA86" s="14">
        <f t="shared" si="28"/>
        <v>0</v>
      </c>
      <c r="BB86" s="14">
        <f t="shared" si="29"/>
        <v>0</v>
      </c>
      <c r="BC86" s="14">
        <f t="shared" si="30"/>
        <v>1.0800732679851331E-5</v>
      </c>
      <c r="BD86" s="14">
        <f t="shared" si="31"/>
        <v>0</v>
      </c>
      <c r="BE86" s="14">
        <f t="shared" si="32"/>
        <v>0</v>
      </c>
      <c r="BF86" s="14">
        <f t="shared" si="33"/>
        <v>2.2646697554526986E-3</v>
      </c>
      <c r="BG86" s="14">
        <f t="shared" si="34"/>
        <v>0</v>
      </c>
      <c r="BH86" s="14">
        <f t="shared" si="35"/>
        <v>0</v>
      </c>
      <c r="BI86" s="14">
        <f t="shared" si="36"/>
        <v>0</v>
      </c>
      <c r="BJ86" s="14">
        <f t="shared" si="37"/>
        <v>0</v>
      </c>
      <c r="BK86" s="14">
        <f t="shared" si="38"/>
        <v>0</v>
      </c>
      <c r="BL86" s="14">
        <f t="shared" si="39"/>
        <v>0</v>
      </c>
      <c r="BM86" s="14">
        <f t="shared" si="40"/>
        <v>0.4559203287900378</v>
      </c>
      <c r="BN86" s="14">
        <f t="shared" si="41"/>
        <v>0</v>
      </c>
      <c r="BO86" s="14">
        <f t="shared" si="42"/>
        <v>0</v>
      </c>
      <c r="BP86" s="14">
        <f t="shared" si="43"/>
        <v>0</v>
      </c>
      <c r="BQ86" s="14">
        <f t="shared" si="44"/>
        <v>0</v>
      </c>
      <c r="BR86" s="14">
        <f t="shared" si="45"/>
        <v>6.246008958500201E-3</v>
      </c>
      <c r="BS86" s="14">
        <f t="shared" si="46"/>
        <v>0.4559203287900378</v>
      </c>
    </row>
    <row r="87" spans="1:71" x14ac:dyDescent="0.25">
      <c r="A87" s="9">
        <v>82</v>
      </c>
      <c r="B87" s="12" t="s">
        <v>286</v>
      </c>
      <c r="C87" s="12" t="s">
        <v>339</v>
      </c>
      <c r="D87" s="12" t="s">
        <v>328</v>
      </c>
      <c r="E87" s="12" t="s">
        <v>91</v>
      </c>
      <c r="F87" s="12" t="s">
        <v>159</v>
      </c>
      <c r="G87" s="12">
        <v>1</v>
      </c>
      <c r="H87" s="12" t="s">
        <v>111</v>
      </c>
      <c r="I87" s="12">
        <v>1</v>
      </c>
      <c r="J87" s="12">
        <v>1</v>
      </c>
      <c r="K87" s="12" t="s">
        <v>54</v>
      </c>
      <c r="L87" s="4" t="s">
        <v>144</v>
      </c>
      <c r="M87" s="4" t="s">
        <v>61</v>
      </c>
      <c r="N87" s="13" t="s">
        <v>102</v>
      </c>
      <c r="O87" s="12" t="s">
        <v>102</v>
      </c>
      <c r="P87" s="12" t="s">
        <v>68</v>
      </c>
      <c r="Q87" s="12" t="s">
        <v>110</v>
      </c>
      <c r="R87" s="16" t="s">
        <v>141</v>
      </c>
      <c r="S87" s="14">
        <v>1.1822175278010276</v>
      </c>
      <c r="T87" s="13" t="s">
        <v>4</v>
      </c>
      <c r="U87" s="32">
        <v>0</v>
      </c>
      <c r="V87" s="33" t="s">
        <v>102</v>
      </c>
      <c r="W87" s="4" t="s">
        <v>101</v>
      </c>
      <c r="X87" s="13" t="s">
        <v>54</v>
      </c>
      <c r="Y87" s="16" t="s">
        <v>107</v>
      </c>
      <c r="Z87" s="12" t="s">
        <v>4</v>
      </c>
      <c r="AA87" s="22">
        <v>1</v>
      </c>
      <c r="AB87" s="77">
        <f t="shared" si="25"/>
        <v>1.1822175278010276</v>
      </c>
      <c r="AC87" s="84">
        <f t="shared" si="26"/>
        <v>0</v>
      </c>
      <c r="AD87" s="30">
        <v>1</v>
      </c>
      <c r="AE87" s="84">
        <f t="shared" si="24"/>
        <v>0</v>
      </c>
      <c r="AF87" s="14">
        <v>0</v>
      </c>
      <c r="AG87" s="14">
        <v>0</v>
      </c>
      <c r="AH87" s="14">
        <v>0</v>
      </c>
      <c r="AI87" s="14">
        <v>3.6900000000000002E-4</v>
      </c>
      <c r="AJ87" s="14">
        <v>0</v>
      </c>
      <c r="AK87" s="14">
        <v>0</v>
      </c>
      <c r="AL87" s="14">
        <v>2.7300000000000001E-2</v>
      </c>
      <c r="AM87" s="14">
        <v>0</v>
      </c>
      <c r="AN87" s="14">
        <v>0</v>
      </c>
      <c r="AO87" s="14">
        <v>0</v>
      </c>
      <c r="AP87" s="14">
        <v>0</v>
      </c>
      <c r="AQ87" s="14">
        <v>0</v>
      </c>
      <c r="AR87" s="14">
        <v>0</v>
      </c>
      <c r="AS87" s="14">
        <v>76.2</v>
      </c>
      <c r="AT87" s="14">
        <v>0</v>
      </c>
      <c r="AU87" s="14">
        <v>0</v>
      </c>
      <c r="AV87" s="14">
        <v>0</v>
      </c>
      <c r="AW87" s="14">
        <v>0</v>
      </c>
      <c r="AX87" s="14">
        <v>7.7939999999999995E-2</v>
      </c>
      <c r="AY87" s="14">
        <v>76.2</v>
      </c>
      <c r="AZ87" s="14">
        <f t="shared" si="27"/>
        <v>0</v>
      </c>
      <c r="BA87" s="14">
        <f t="shared" si="28"/>
        <v>0</v>
      </c>
      <c r="BB87" s="14">
        <f t="shared" si="29"/>
        <v>0</v>
      </c>
      <c r="BC87" s="14">
        <f t="shared" si="30"/>
        <v>4.3623826775857923E-4</v>
      </c>
      <c r="BD87" s="14">
        <f t="shared" si="31"/>
        <v>0</v>
      </c>
      <c r="BE87" s="14">
        <f t="shared" si="32"/>
        <v>0</v>
      </c>
      <c r="BF87" s="14">
        <f t="shared" si="33"/>
        <v>3.2274538508968054E-2</v>
      </c>
      <c r="BG87" s="14">
        <f t="shared" si="34"/>
        <v>0</v>
      </c>
      <c r="BH87" s="14">
        <f t="shared" si="35"/>
        <v>0</v>
      </c>
      <c r="BI87" s="14">
        <f t="shared" si="36"/>
        <v>0</v>
      </c>
      <c r="BJ87" s="14">
        <f t="shared" si="37"/>
        <v>0</v>
      </c>
      <c r="BK87" s="14">
        <f t="shared" si="38"/>
        <v>0</v>
      </c>
      <c r="BL87" s="14">
        <f t="shared" si="39"/>
        <v>0</v>
      </c>
      <c r="BM87" s="14">
        <f t="shared" si="40"/>
        <v>90.084975618438307</v>
      </c>
      <c r="BN87" s="14">
        <f t="shared" si="41"/>
        <v>0</v>
      </c>
      <c r="BO87" s="14">
        <f t="shared" si="42"/>
        <v>0</v>
      </c>
      <c r="BP87" s="14">
        <f t="shared" si="43"/>
        <v>0</v>
      </c>
      <c r="BQ87" s="14">
        <f t="shared" si="44"/>
        <v>0</v>
      </c>
      <c r="BR87" s="14">
        <f t="shared" si="45"/>
        <v>9.2142034116812085E-2</v>
      </c>
      <c r="BS87" s="14">
        <f t="shared" si="46"/>
        <v>90.084975618438307</v>
      </c>
    </row>
    <row r="88" spans="1:71" x14ac:dyDescent="0.25">
      <c r="A88" s="9">
        <v>83</v>
      </c>
      <c r="B88" s="12" t="s">
        <v>286</v>
      </c>
      <c r="C88" s="12" t="s">
        <v>339</v>
      </c>
      <c r="D88" s="12" t="s">
        <v>328</v>
      </c>
      <c r="E88" s="12" t="s">
        <v>91</v>
      </c>
      <c r="F88" s="12" t="s">
        <v>159</v>
      </c>
      <c r="G88" s="12">
        <v>1</v>
      </c>
      <c r="H88" s="12" t="s">
        <v>111</v>
      </c>
      <c r="I88" s="12">
        <v>1</v>
      </c>
      <c r="J88" s="12">
        <v>1</v>
      </c>
      <c r="K88" s="12" t="s">
        <v>56</v>
      </c>
      <c r="L88" s="4" t="s">
        <v>144</v>
      </c>
      <c r="M88" s="4" t="s">
        <v>61</v>
      </c>
      <c r="N88" s="13" t="s">
        <v>102</v>
      </c>
      <c r="O88" s="3" t="s">
        <v>102</v>
      </c>
      <c r="P88" s="3" t="s">
        <v>102</v>
      </c>
      <c r="Q88" s="12" t="s">
        <v>110</v>
      </c>
      <c r="R88" s="16" t="s">
        <v>142</v>
      </c>
      <c r="S88" s="14">
        <v>171.14595104146451</v>
      </c>
      <c r="T88" s="13" t="s">
        <v>4</v>
      </c>
      <c r="U88" s="32">
        <v>0</v>
      </c>
      <c r="V88" s="33" t="s">
        <v>102</v>
      </c>
      <c r="W88" s="4" t="s">
        <v>101</v>
      </c>
      <c r="X88" s="13" t="s">
        <v>56</v>
      </c>
      <c r="Y88" s="15" t="s">
        <v>108</v>
      </c>
      <c r="Z88" s="12" t="s">
        <v>4</v>
      </c>
      <c r="AA88" s="22">
        <v>1</v>
      </c>
      <c r="AB88" s="77">
        <f t="shared" si="25"/>
        <v>171.14595104146451</v>
      </c>
      <c r="AC88" s="84">
        <f t="shared" si="26"/>
        <v>0</v>
      </c>
      <c r="AD88" s="30">
        <v>1</v>
      </c>
      <c r="AE88" s="84">
        <f t="shared" si="24"/>
        <v>0</v>
      </c>
      <c r="AF88" s="14">
        <v>0</v>
      </c>
      <c r="AG88" s="14">
        <v>1</v>
      </c>
      <c r="AH88" s="14">
        <v>0</v>
      </c>
      <c r="AI88" s="14">
        <v>0</v>
      </c>
      <c r="AJ88" s="14">
        <v>0</v>
      </c>
      <c r="AK88" s="14">
        <v>0</v>
      </c>
      <c r="AL88" s="14">
        <v>0</v>
      </c>
      <c r="AM88" s="14">
        <v>0</v>
      </c>
      <c r="AN88" s="14">
        <v>0</v>
      </c>
      <c r="AO88" s="14">
        <v>0</v>
      </c>
      <c r="AP88" s="14">
        <v>0</v>
      </c>
      <c r="AQ88" s="14">
        <v>0</v>
      </c>
      <c r="AR88" s="14">
        <v>0</v>
      </c>
      <c r="AS88" s="14">
        <v>0</v>
      </c>
      <c r="AT88" s="14">
        <v>0</v>
      </c>
      <c r="AU88" s="14">
        <v>0</v>
      </c>
      <c r="AV88" s="14">
        <v>0</v>
      </c>
      <c r="AW88" s="14">
        <v>0</v>
      </c>
      <c r="AX88" s="14">
        <v>8.3100000000000003E-4</v>
      </c>
      <c r="AY88" s="14">
        <v>0</v>
      </c>
      <c r="AZ88" s="14">
        <f t="shared" si="27"/>
        <v>0</v>
      </c>
      <c r="BA88" s="14">
        <f t="shared" si="28"/>
        <v>171.14595104146451</v>
      </c>
      <c r="BB88" s="14">
        <f t="shared" si="29"/>
        <v>0</v>
      </c>
      <c r="BC88" s="14">
        <f t="shared" si="30"/>
        <v>0</v>
      </c>
      <c r="BD88" s="14">
        <f t="shared" si="31"/>
        <v>0</v>
      </c>
      <c r="BE88" s="14">
        <f t="shared" si="32"/>
        <v>0</v>
      </c>
      <c r="BF88" s="14">
        <f t="shared" si="33"/>
        <v>0</v>
      </c>
      <c r="BG88" s="14">
        <f t="shared" si="34"/>
        <v>0</v>
      </c>
      <c r="BH88" s="14">
        <f t="shared" si="35"/>
        <v>0</v>
      </c>
      <c r="BI88" s="14">
        <f t="shared" si="36"/>
        <v>0</v>
      </c>
      <c r="BJ88" s="14">
        <f t="shared" si="37"/>
        <v>0</v>
      </c>
      <c r="BK88" s="14">
        <f t="shared" si="38"/>
        <v>0</v>
      </c>
      <c r="BL88" s="14">
        <f t="shared" si="39"/>
        <v>0</v>
      </c>
      <c r="BM88" s="14">
        <f t="shared" si="40"/>
        <v>0</v>
      </c>
      <c r="BN88" s="14">
        <f t="shared" si="41"/>
        <v>0</v>
      </c>
      <c r="BO88" s="14">
        <f t="shared" si="42"/>
        <v>0</v>
      </c>
      <c r="BP88" s="14">
        <f t="shared" si="43"/>
        <v>0</v>
      </c>
      <c r="BQ88" s="14">
        <f t="shared" si="44"/>
        <v>0</v>
      </c>
      <c r="BR88" s="14">
        <f t="shared" si="45"/>
        <v>0.14222228531545703</v>
      </c>
      <c r="BS88" s="14">
        <f t="shared" si="46"/>
        <v>0</v>
      </c>
    </row>
    <row r="89" spans="1:71" x14ac:dyDescent="0.25">
      <c r="A89" s="9">
        <v>84</v>
      </c>
      <c r="B89" s="12" t="s">
        <v>286</v>
      </c>
      <c r="C89" s="12" t="s">
        <v>339</v>
      </c>
      <c r="D89" s="12" t="s">
        <v>328</v>
      </c>
      <c r="E89" s="12" t="s">
        <v>91</v>
      </c>
      <c r="F89" s="12" t="s">
        <v>159</v>
      </c>
      <c r="G89" s="12">
        <v>1</v>
      </c>
      <c r="H89" s="12" t="s">
        <v>111</v>
      </c>
      <c r="I89" s="12">
        <v>1</v>
      </c>
      <c r="J89" s="12">
        <v>1</v>
      </c>
      <c r="K89" s="12" t="s">
        <v>58</v>
      </c>
      <c r="L89" s="4" t="s">
        <v>144</v>
      </c>
      <c r="M89" s="4" t="s">
        <v>61</v>
      </c>
      <c r="N89" s="13" t="s">
        <v>102</v>
      </c>
      <c r="O89" s="12" t="s">
        <v>102</v>
      </c>
      <c r="P89" s="12" t="s">
        <v>72</v>
      </c>
      <c r="Q89" s="12" t="s">
        <v>110</v>
      </c>
      <c r="R89" s="16" t="s">
        <v>142</v>
      </c>
      <c r="S89" s="14">
        <v>605.81452123485428</v>
      </c>
      <c r="T89" s="13" t="s">
        <v>4</v>
      </c>
      <c r="U89" s="32">
        <v>0</v>
      </c>
      <c r="V89" s="33" t="s">
        <v>102</v>
      </c>
      <c r="W89" s="4" t="s">
        <v>101</v>
      </c>
      <c r="X89" s="13" t="s">
        <v>58</v>
      </c>
      <c r="Y89" s="15" t="s">
        <v>108</v>
      </c>
      <c r="Z89" s="12" t="s">
        <v>4</v>
      </c>
      <c r="AA89" s="22">
        <v>1</v>
      </c>
      <c r="AB89" s="77">
        <f t="shared" si="25"/>
        <v>605.81452123485428</v>
      </c>
      <c r="AC89" s="84">
        <f t="shared" si="26"/>
        <v>0</v>
      </c>
      <c r="AD89" s="30">
        <v>1</v>
      </c>
      <c r="AE89" s="84">
        <f t="shared" si="24"/>
        <v>0</v>
      </c>
      <c r="AF89" s="14">
        <v>0</v>
      </c>
      <c r="AG89" s="14">
        <v>3.7999999999999999E-2</v>
      </c>
      <c r="AH89" s="14">
        <v>8.1100000000000005E-2</v>
      </c>
      <c r="AI89" s="14">
        <v>0</v>
      </c>
      <c r="AJ89" s="14">
        <v>0</v>
      </c>
      <c r="AK89" s="14">
        <v>0</v>
      </c>
      <c r="AL89" s="14">
        <v>0</v>
      </c>
      <c r="AM89" s="14">
        <v>0</v>
      </c>
      <c r="AN89" s="14">
        <v>0</v>
      </c>
      <c r="AO89" s="14">
        <v>0</v>
      </c>
      <c r="AP89" s="14">
        <v>0</v>
      </c>
      <c r="AQ89" s="14">
        <v>0</v>
      </c>
      <c r="AR89" s="14">
        <v>0</v>
      </c>
      <c r="AS89" s="14">
        <v>0</v>
      </c>
      <c r="AT89" s="14">
        <v>0</v>
      </c>
      <c r="AU89" s="14">
        <v>0</v>
      </c>
      <c r="AV89" s="14">
        <v>0</v>
      </c>
      <c r="AW89" s="14">
        <v>0</v>
      </c>
      <c r="AX89" s="14">
        <v>3.160316E-5</v>
      </c>
      <c r="AY89" s="14">
        <v>0</v>
      </c>
      <c r="AZ89" s="14">
        <f t="shared" si="27"/>
        <v>0</v>
      </c>
      <c r="BA89" s="14">
        <f t="shared" si="28"/>
        <v>23.020951806924462</v>
      </c>
      <c r="BB89" s="14">
        <f t="shared" si="29"/>
        <v>49.131557672146684</v>
      </c>
      <c r="BC89" s="14">
        <f t="shared" si="30"/>
        <v>0</v>
      </c>
      <c r="BD89" s="14">
        <f t="shared" si="31"/>
        <v>0</v>
      </c>
      <c r="BE89" s="14">
        <f t="shared" si="32"/>
        <v>0</v>
      </c>
      <c r="BF89" s="14">
        <f t="shared" si="33"/>
        <v>0</v>
      </c>
      <c r="BG89" s="14">
        <f t="shared" si="34"/>
        <v>0</v>
      </c>
      <c r="BH89" s="14">
        <f t="shared" si="35"/>
        <v>0</v>
      </c>
      <c r="BI89" s="14">
        <f t="shared" si="36"/>
        <v>0</v>
      </c>
      <c r="BJ89" s="14">
        <f t="shared" si="37"/>
        <v>0</v>
      </c>
      <c r="BK89" s="14">
        <f t="shared" si="38"/>
        <v>0</v>
      </c>
      <c r="BL89" s="14">
        <f t="shared" si="39"/>
        <v>0</v>
      </c>
      <c r="BM89" s="14">
        <f t="shared" si="40"/>
        <v>0</v>
      </c>
      <c r="BN89" s="14">
        <f t="shared" si="41"/>
        <v>0</v>
      </c>
      <c r="BO89" s="14">
        <f t="shared" si="42"/>
        <v>0</v>
      </c>
      <c r="BP89" s="14">
        <f t="shared" si="43"/>
        <v>0</v>
      </c>
      <c r="BQ89" s="14">
        <f t="shared" si="44"/>
        <v>0</v>
      </c>
      <c r="BR89" s="14">
        <f t="shared" si="45"/>
        <v>1.9145653244908498E-2</v>
      </c>
      <c r="BS89" s="14">
        <f t="shared" si="46"/>
        <v>0</v>
      </c>
    </row>
    <row r="90" spans="1:71" x14ac:dyDescent="0.25">
      <c r="A90" s="9">
        <v>85</v>
      </c>
      <c r="B90" s="12" t="s">
        <v>286</v>
      </c>
      <c r="C90" s="12" t="s">
        <v>339</v>
      </c>
      <c r="D90" s="12" t="s">
        <v>328</v>
      </c>
      <c r="E90" s="12" t="s">
        <v>91</v>
      </c>
      <c r="F90" s="12" t="s">
        <v>159</v>
      </c>
      <c r="G90" s="12">
        <v>1</v>
      </c>
      <c r="H90" s="12" t="s">
        <v>111</v>
      </c>
      <c r="I90" s="12">
        <v>1</v>
      </c>
      <c r="J90" s="12">
        <v>1</v>
      </c>
      <c r="K90" s="12" t="s">
        <v>214</v>
      </c>
      <c r="L90" s="4" t="s">
        <v>144</v>
      </c>
      <c r="M90" s="4" t="s">
        <v>61</v>
      </c>
      <c r="N90" s="13" t="s">
        <v>102</v>
      </c>
      <c r="O90" s="12" t="s">
        <v>102</v>
      </c>
      <c r="P90" s="12" t="s">
        <v>71</v>
      </c>
      <c r="Q90" s="12" t="s">
        <v>110</v>
      </c>
      <c r="R90" s="16" t="s">
        <v>142</v>
      </c>
      <c r="S90" s="14">
        <v>487.73767862486721</v>
      </c>
      <c r="T90" s="13" t="s">
        <v>4</v>
      </c>
      <c r="U90" s="32">
        <v>0</v>
      </c>
      <c r="V90" s="33" t="s">
        <v>102</v>
      </c>
      <c r="W90" s="4" t="s">
        <v>101</v>
      </c>
      <c r="X90" s="13" t="s">
        <v>214</v>
      </c>
      <c r="Y90" s="15" t="s">
        <v>108</v>
      </c>
      <c r="Z90" s="12" t="s">
        <v>4</v>
      </c>
      <c r="AA90" s="22">
        <v>1</v>
      </c>
      <c r="AB90" s="77">
        <f t="shared" si="25"/>
        <v>487.73767862486721</v>
      </c>
      <c r="AC90" s="84">
        <f t="shared" si="26"/>
        <v>0</v>
      </c>
      <c r="AD90" s="30">
        <v>1</v>
      </c>
      <c r="AE90" s="84">
        <f t="shared" si="24"/>
        <v>0</v>
      </c>
      <c r="AF90" s="14">
        <v>27.5</v>
      </c>
      <c r="AG90" s="14">
        <v>0</v>
      </c>
      <c r="AH90" s="14">
        <v>1.01E-2</v>
      </c>
      <c r="AI90" s="14">
        <v>0</v>
      </c>
      <c r="AJ90" s="14">
        <v>0</v>
      </c>
      <c r="AK90" s="14">
        <v>0</v>
      </c>
      <c r="AL90" s="14">
        <v>0</v>
      </c>
      <c r="AM90" s="14">
        <v>0</v>
      </c>
      <c r="AN90" s="14">
        <v>0</v>
      </c>
      <c r="AO90" s="14">
        <v>0</v>
      </c>
      <c r="AP90" s="14">
        <v>0</v>
      </c>
      <c r="AQ90" s="14">
        <v>0</v>
      </c>
      <c r="AR90" s="14">
        <v>0</v>
      </c>
      <c r="AS90" s="14">
        <v>0</v>
      </c>
      <c r="AT90" s="14">
        <v>0</v>
      </c>
      <c r="AU90" s="14">
        <v>0</v>
      </c>
      <c r="AV90" s="14">
        <v>0</v>
      </c>
      <c r="AW90" s="14">
        <v>27.5</v>
      </c>
      <c r="AX90" s="14">
        <v>3.9499999999999998E-10</v>
      </c>
      <c r="AY90" s="14">
        <v>0</v>
      </c>
      <c r="AZ90" s="14">
        <f t="shared" si="27"/>
        <v>13412.786162183849</v>
      </c>
      <c r="BA90" s="14">
        <f t="shared" si="28"/>
        <v>0</v>
      </c>
      <c r="BB90" s="14">
        <f t="shared" si="29"/>
        <v>4.9261505541111585</v>
      </c>
      <c r="BC90" s="14">
        <f t="shared" si="30"/>
        <v>0</v>
      </c>
      <c r="BD90" s="14">
        <f t="shared" si="31"/>
        <v>0</v>
      </c>
      <c r="BE90" s="14">
        <f t="shared" si="32"/>
        <v>0</v>
      </c>
      <c r="BF90" s="14">
        <f t="shared" si="33"/>
        <v>0</v>
      </c>
      <c r="BG90" s="14">
        <f t="shared" si="34"/>
        <v>0</v>
      </c>
      <c r="BH90" s="14">
        <f t="shared" si="35"/>
        <v>0</v>
      </c>
      <c r="BI90" s="14">
        <f t="shared" si="36"/>
        <v>0</v>
      </c>
      <c r="BJ90" s="14">
        <f t="shared" si="37"/>
        <v>0</v>
      </c>
      <c r="BK90" s="14">
        <f t="shared" si="38"/>
        <v>0</v>
      </c>
      <c r="BL90" s="14">
        <f t="shared" si="39"/>
        <v>0</v>
      </c>
      <c r="BM90" s="14">
        <f t="shared" si="40"/>
        <v>0</v>
      </c>
      <c r="BN90" s="14">
        <f t="shared" si="41"/>
        <v>0</v>
      </c>
      <c r="BO90" s="14">
        <f t="shared" si="42"/>
        <v>0</v>
      </c>
      <c r="BP90" s="14">
        <f t="shared" si="43"/>
        <v>0</v>
      </c>
      <c r="BQ90" s="14">
        <f t="shared" si="44"/>
        <v>13412.786162183849</v>
      </c>
      <c r="BR90" s="14">
        <f t="shared" si="45"/>
        <v>1.9265638305682253E-7</v>
      </c>
      <c r="BS90" s="14">
        <f t="shared" si="46"/>
        <v>0</v>
      </c>
    </row>
    <row r="91" spans="1:71" x14ac:dyDescent="0.25">
      <c r="A91" s="9">
        <v>86</v>
      </c>
      <c r="B91" s="12" t="s">
        <v>286</v>
      </c>
      <c r="C91" s="12" t="s">
        <v>339</v>
      </c>
      <c r="D91" s="12" t="s">
        <v>328</v>
      </c>
      <c r="E91" s="12" t="s">
        <v>91</v>
      </c>
      <c r="F91" s="12" t="s">
        <v>159</v>
      </c>
      <c r="G91" s="12">
        <v>1</v>
      </c>
      <c r="H91" s="12" t="s">
        <v>111</v>
      </c>
      <c r="I91" s="12">
        <v>1</v>
      </c>
      <c r="J91" s="12">
        <v>1</v>
      </c>
      <c r="K91" s="12" t="s">
        <v>55</v>
      </c>
      <c r="L91" s="4" t="s">
        <v>144</v>
      </c>
      <c r="M91" s="4" t="s">
        <v>61</v>
      </c>
      <c r="N91" s="13" t="s">
        <v>102</v>
      </c>
      <c r="O91" s="12" t="s">
        <v>102</v>
      </c>
      <c r="P91" s="12" t="s">
        <v>69</v>
      </c>
      <c r="Q91" s="12" t="s">
        <v>110</v>
      </c>
      <c r="R91" s="16" t="s">
        <v>141</v>
      </c>
      <c r="S91" s="14">
        <v>1.0484644525227345</v>
      </c>
      <c r="T91" s="13" t="s">
        <v>4</v>
      </c>
      <c r="U91" s="32">
        <v>0</v>
      </c>
      <c r="V91" s="33" t="s">
        <v>102</v>
      </c>
      <c r="W91" s="4" t="s">
        <v>101</v>
      </c>
      <c r="X91" s="13" t="s">
        <v>55</v>
      </c>
      <c r="Y91" s="16" t="s">
        <v>107</v>
      </c>
      <c r="Z91" s="12" t="s">
        <v>4</v>
      </c>
      <c r="AA91" s="22">
        <v>1</v>
      </c>
      <c r="AB91" s="77">
        <f t="shared" si="25"/>
        <v>1.0484644525227345</v>
      </c>
      <c r="AC91" s="84">
        <f t="shared" si="26"/>
        <v>0</v>
      </c>
      <c r="AD91" s="30">
        <v>1</v>
      </c>
      <c r="AE91" s="84">
        <f t="shared" si="24"/>
        <v>0</v>
      </c>
      <c r="AF91" s="14">
        <v>0</v>
      </c>
      <c r="AG91" s="14">
        <v>0</v>
      </c>
      <c r="AH91" s="14">
        <v>0</v>
      </c>
      <c r="AI91" s="14">
        <v>0</v>
      </c>
      <c r="AJ91" s="14">
        <v>0</v>
      </c>
      <c r="AK91" s="14">
        <v>0</v>
      </c>
      <c r="AL91" s="14">
        <v>1.94E-4</v>
      </c>
      <c r="AM91" s="14">
        <v>0</v>
      </c>
      <c r="AN91" s="14">
        <v>0</v>
      </c>
      <c r="AO91" s="14">
        <v>0</v>
      </c>
      <c r="AP91" s="14">
        <v>0</v>
      </c>
      <c r="AQ91" s="14">
        <v>0</v>
      </c>
      <c r="AR91" s="14">
        <v>0</v>
      </c>
      <c r="AS91" s="14">
        <v>309</v>
      </c>
      <c r="AT91" s="14">
        <v>0</v>
      </c>
      <c r="AU91" s="14">
        <v>0</v>
      </c>
      <c r="AV91" s="14">
        <v>0</v>
      </c>
      <c r="AW91" s="14">
        <v>0</v>
      </c>
      <c r="AX91" s="14">
        <v>5.2400000000000005E-4</v>
      </c>
      <c r="AY91" s="14">
        <v>309</v>
      </c>
      <c r="AZ91" s="14">
        <f t="shared" si="27"/>
        <v>0</v>
      </c>
      <c r="BA91" s="14">
        <f t="shared" si="28"/>
        <v>0</v>
      </c>
      <c r="BB91" s="14">
        <f t="shared" si="29"/>
        <v>0</v>
      </c>
      <c r="BC91" s="14">
        <f t="shared" si="30"/>
        <v>0</v>
      </c>
      <c r="BD91" s="14">
        <f t="shared" si="31"/>
        <v>0</v>
      </c>
      <c r="BE91" s="14">
        <f t="shared" si="32"/>
        <v>0</v>
      </c>
      <c r="BF91" s="14">
        <f t="shared" si="33"/>
        <v>2.0340210378941049E-4</v>
      </c>
      <c r="BG91" s="14">
        <f t="shared" si="34"/>
        <v>0</v>
      </c>
      <c r="BH91" s="14">
        <f t="shared" si="35"/>
        <v>0</v>
      </c>
      <c r="BI91" s="14">
        <f t="shared" si="36"/>
        <v>0</v>
      </c>
      <c r="BJ91" s="14">
        <f t="shared" si="37"/>
        <v>0</v>
      </c>
      <c r="BK91" s="14">
        <f t="shared" si="38"/>
        <v>0</v>
      </c>
      <c r="BL91" s="14">
        <f t="shared" si="39"/>
        <v>0</v>
      </c>
      <c r="BM91" s="14">
        <f t="shared" si="40"/>
        <v>323.97551582952497</v>
      </c>
      <c r="BN91" s="14">
        <f t="shared" si="41"/>
        <v>0</v>
      </c>
      <c r="BO91" s="14">
        <f t="shared" si="42"/>
        <v>0</v>
      </c>
      <c r="BP91" s="14">
        <f t="shared" si="43"/>
        <v>0</v>
      </c>
      <c r="BQ91" s="14">
        <f t="shared" si="44"/>
        <v>0</v>
      </c>
      <c r="BR91" s="14">
        <f t="shared" si="45"/>
        <v>5.4939537312191286E-4</v>
      </c>
      <c r="BS91" s="14">
        <f t="shared" si="46"/>
        <v>323.97551582952497</v>
      </c>
    </row>
    <row r="92" spans="1:71" x14ac:dyDescent="0.25">
      <c r="A92" s="9">
        <v>87</v>
      </c>
      <c r="B92" s="12" t="s">
        <v>286</v>
      </c>
      <c r="C92" s="12" t="s">
        <v>339</v>
      </c>
      <c r="D92" s="12" t="s">
        <v>328</v>
      </c>
      <c r="E92" s="12" t="s">
        <v>91</v>
      </c>
      <c r="F92" s="12" t="s">
        <v>159</v>
      </c>
      <c r="G92" s="12">
        <v>1</v>
      </c>
      <c r="H92" s="12" t="s">
        <v>111</v>
      </c>
      <c r="I92" s="12">
        <v>1</v>
      </c>
      <c r="J92" s="12">
        <v>1</v>
      </c>
      <c r="K92" s="12" t="s">
        <v>49</v>
      </c>
      <c r="L92" s="4" t="s">
        <v>144</v>
      </c>
      <c r="M92" s="4" t="s">
        <v>61</v>
      </c>
      <c r="N92" s="13" t="s">
        <v>102</v>
      </c>
      <c r="O92" s="12" t="s">
        <v>102</v>
      </c>
      <c r="P92" s="12" t="s">
        <v>62</v>
      </c>
      <c r="Q92" s="12" t="s">
        <v>110</v>
      </c>
      <c r="R92" s="16" t="s">
        <v>142</v>
      </c>
      <c r="S92" s="14">
        <v>1.3748128685964261E-2</v>
      </c>
      <c r="T92" s="13" t="s">
        <v>4</v>
      </c>
      <c r="U92" s="32">
        <v>0</v>
      </c>
      <c r="V92" s="33" t="s">
        <v>102</v>
      </c>
      <c r="W92" s="4" t="s">
        <v>101</v>
      </c>
      <c r="X92" s="13" t="s">
        <v>49</v>
      </c>
      <c r="Y92" s="15" t="s">
        <v>108</v>
      </c>
      <c r="Z92" s="12" t="s">
        <v>4</v>
      </c>
      <c r="AA92" s="22">
        <v>1</v>
      </c>
      <c r="AB92" s="77">
        <f t="shared" si="25"/>
        <v>1.3748128685964261E-2</v>
      </c>
      <c r="AC92" s="84">
        <f t="shared" si="26"/>
        <v>0</v>
      </c>
      <c r="AD92" s="30">
        <v>1</v>
      </c>
      <c r="AE92" s="84">
        <f t="shared" si="24"/>
        <v>0</v>
      </c>
      <c r="AF92" s="14">
        <v>0</v>
      </c>
      <c r="AG92" s="14">
        <v>0</v>
      </c>
      <c r="AH92" s="14">
        <v>0</v>
      </c>
      <c r="AI92" s="14">
        <v>7.0600000000000003E-3</v>
      </c>
      <c r="AJ92" s="14">
        <v>0</v>
      </c>
      <c r="AK92" s="14">
        <v>0</v>
      </c>
      <c r="AL92" s="14">
        <v>0.83499999999999996</v>
      </c>
      <c r="AM92" s="14">
        <v>0</v>
      </c>
      <c r="AN92" s="14">
        <v>0</v>
      </c>
      <c r="AO92" s="14">
        <v>0</v>
      </c>
      <c r="AP92" s="14">
        <v>0</v>
      </c>
      <c r="AQ92" s="14">
        <v>0</v>
      </c>
      <c r="AR92" s="14">
        <v>0</v>
      </c>
      <c r="AS92" s="14">
        <v>4.05</v>
      </c>
      <c r="AT92" s="14">
        <v>0</v>
      </c>
      <c r="AU92" s="14">
        <v>0</v>
      </c>
      <c r="AV92" s="14">
        <v>0</v>
      </c>
      <c r="AW92" s="14">
        <v>0</v>
      </c>
      <c r="AX92" s="14">
        <v>2.3311000000000002</v>
      </c>
      <c r="AY92" s="14">
        <v>4.05</v>
      </c>
      <c r="AZ92" s="14">
        <f t="shared" si="27"/>
        <v>0</v>
      </c>
      <c r="BA92" s="14">
        <f t="shared" si="28"/>
        <v>0</v>
      </c>
      <c r="BB92" s="14">
        <f t="shared" si="29"/>
        <v>0</v>
      </c>
      <c r="BC92" s="14">
        <f t="shared" si="30"/>
        <v>9.7061788522907692E-5</v>
      </c>
      <c r="BD92" s="14">
        <f t="shared" si="31"/>
        <v>0</v>
      </c>
      <c r="BE92" s="14">
        <f t="shared" si="32"/>
        <v>0</v>
      </c>
      <c r="BF92" s="14">
        <f t="shared" si="33"/>
        <v>1.1479687452780158E-2</v>
      </c>
      <c r="BG92" s="14">
        <f t="shared" si="34"/>
        <v>0</v>
      </c>
      <c r="BH92" s="14">
        <f t="shared" si="35"/>
        <v>0</v>
      </c>
      <c r="BI92" s="14">
        <f t="shared" si="36"/>
        <v>0</v>
      </c>
      <c r="BJ92" s="14">
        <f t="shared" si="37"/>
        <v>0</v>
      </c>
      <c r="BK92" s="14">
        <f t="shared" si="38"/>
        <v>0</v>
      </c>
      <c r="BL92" s="14">
        <f t="shared" si="39"/>
        <v>0</v>
      </c>
      <c r="BM92" s="14">
        <f t="shared" si="40"/>
        <v>5.5679921178155255E-2</v>
      </c>
      <c r="BN92" s="14">
        <f t="shared" si="41"/>
        <v>0</v>
      </c>
      <c r="BO92" s="14">
        <f t="shared" si="42"/>
        <v>0</v>
      </c>
      <c r="BP92" s="14">
        <f t="shared" si="43"/>
        <v>0</v>
      </c>
      <c r="BQ92" s="14">
        <f t="shared" si="44"/>
        <v>0</v>
      </c>
      <c r="BR92" s="14">
        <f t="shared" si="45"/>
        <v>3.2048262779851289E-2</v>
      </c>
      <c r="BS92" s="14">
        <f t="shared" si="46"/>
        <v>5.5679921178155255E-2</v>
      </c>
    </row>
    <row r="93" spans="1:71" x14ac:dyDescent="0.25">
      <c r="A93" s="9">
        <v>88</v>
      </c>
      <c r="B93" s="12" t="s">
        <v>286</v>
      </c>
      <c r="C93" s="12" t="s">
        <v>339</v>
      </c>
      <c r="D93" s="12" t="s">
        <v>20</v>
      </c>
      <c r="E93" s="12" t="s">
        <v>324</v>
      </c>
      <c r="F93" s="12" t="s">
        <v>156</v>
      </c>
      <c r="G93" s="18">
        <f>'Step 1 - Study Scope'!$A$16</f>
        <v>101325</v>
      </c>
      <c r="H93" s="12" t="s">
        <v>87</v>
      </c>
      <c r="I93" s="12">
        <v>1</v>
      </c>
      <c r="J93" s="12">
        <v>1</v>
      </c>
      <c r="K93" s="12" t="s">
        <v>47</v>
      </c>
      <c r="L93" s="4" t="s">
        <v>144</v>
      </c>
      <c r="M93" s="4" t="s">
        <v>61</v>
      </c>
      <c r="N93" s="13" t="s">
        <v>102</v>
      </c>
      <c r="O93" s="12" t="s">
        <v>102</v>
      </c>
      <c r="P93" s="12" t="s">
        <v>5</v>
      </c>
      <c r="Q93" s="12" t="s">
        <v>110</v>
      </c>
      <c r="R93" s="16" t="s">
        <v>142</v>
      </c>
      <c r="S93" s="14">
        <v>17.84672405547585</v>
      </c>
      <c r="T93" s="13" t="s">
        <v>4</v>
      </c>
      <c r="U93" s="32">
        <v>0</v>
      </c>
      <c r="V93" s="33" t="s">
        <v>102</v>
      </c>
      <c r="W93" s="4" t="s">
        <v>101</v>
      </c>
      <c r="X93" s="13" t="s">
        <v>47</v>
      </c>
      <c r="Y93" s="15" t="s">
        <v>108</v>
      </c>
      <c r="Z93" s="12" t="s">
        <v>4</v>
      </c>
      <c r="AA93" s="22">
        <v>1</v>
      </c>
      <c r="AB93" s="77">
        <f t="shared" si="25"/>
        <v>17.84672405547585</v>
      </c>
      <c r="AC93" s="84">
        <f t="shared" si="26"/>
        <v>0</v>
      </c>
      <c r="AD93" s="30">
        <v>1</v>
      </c>
      <c r="AE93" s="84">
        <f t="shared" si="24"/>
        <v>0</v>
      </c>
      <c r="AF93" s="14">
        <v>0</v>
      </c>
      <c r="AG93" s="14">
        <v>0</v>
      </c>
      <c r="AH93" s="14">
        <v>1.05</v>
      </c>
      <c r="AI93" s="14">
        <v>0</v>
      </c>
      <c r="AJ93" s="14">
        <v>0</v>
      </c>
      <c r="AK93" s="14">
        <v>0</v>
      </c>
      <c r="AL93" s="14">
        <v>2.8900000000000001E-8</v>
      </c>
      <c r="AM93" s="14">
        <v>0</v>
      </c>
      <c r="AN93" s="14">
        <v>0</v>
      </c>
      <c r="AO93" s="14">
        <v>0</v>
      </c>
      <c r="AP93" s="14">
        <v>0</v>
      </c>
      <c r="AQ93" s="14">
        <v>0</v>
      </c>
      <c r="AR93" s="14">
        <v>0</v>
      </c>
      <c r="AS93" s="14">
        <v>2.99E-4</v>
      </c>
      <c r="AT93" s="14">
        <v>0</v>
      </c>
      <c r="AU93" s="14">
        <v>0</v>
      </c>
      <c r="AV93" s="14">
        <v>0</v>
      </c>
      <c r="AW93" s="14">
        <v>0</v>
      </c>
      <c r="AX93" s="14">
        <v>1.187E-7</v>
      </c>
      <c r="AY93" s="14">
        <v>2.99E-4</v>
      </c>
      <c r="AZ93" s="14">
        <f t="shared" si="27"/>
        <v>0</v>
      </c>
      <c r="BA93" s="14">
        <f t="shared" si="28"/>
        <v>0</v>
      </c>
      <c r="BB93" s="14">
        <f t="shared" si="29"/>
        <v>18.739060258249644</v>
      </c>
      <c r="BC93" s="14">
        <f t="shared" si="30"/>
        <v>0</v>
      </c>
      <c r="BD93" s="14">
        <f t="shared" si="31"/>
        <v>0</v>
      </c>
      <c r="BE93" s="14">
        <f t="shared" si="32"/>
        <v>0</v>
      </c>
      <c r="BF93" s="14">
        <f t="shared" si="33"/>
        <v>5.1577032520325205E-7</v>
      </c>
      <c r="BG93" s="14">
        <f t="shared" si="34"/>
        <v>0</v>
      </c>
      <c r="BH93" s="14">
        <f t="shared" si="35"/>
        <v>0</v>
      </c>
      <c r="BI93" s="14">
        <f t="shared" si="36"/>
        <v>0</v>
      </c>
      <c r="BJ93" s="14">
        <f t="shared" si="37"/>
        <v>0</v>
      </c>
      <c r="BK93" s="14">
        <f t="shared" si="38"/>
        <v>0</v>
      </c>
      <c r="BL93" s="14">
        <f t="shared" si="39"/>
        <v>0</v>
      </c>
      <c r="BM93" s="14">
        <f t="shared" si="40"/>
        <v>5.3361704925872794E-3</v>
      </c>
      <c r="BN93" s="14">
        <f t="shared" si="41"/>
        <v>0</v>
      </c>
      <c r="BO93" s="14">
        <f t="shared" si="42"/>
        <v>0</v>
      </c>
      <c r="BP93" s="14">
        <f t="shared" si="43"/>
        <v>0</v>
      </c>
      <c r="BQ93" s="14">
        <f t="shared" si="44"/>
        <v>0</v>
      </c>
      <c r="BR93" s="14">
        <f t="shared" si="45"/>
        <v>2.1184061453849833E-6</v>
      </c>
      <c r="BS93" s="14">
        <f t="shared" si="46"/>
        <v>5.3361704925872794E-3</v>
      </c>
    </row>
    <row r="94" spans="1:71" x14ac:dyDescent="0.25">
      <c r="A94" s="9">
        <v>89</v>
      </c>
      <c r="B94" s="12" t="s">
        <v>286</v>
      </c>
      <c r="C94" s="12" t="s">
        <v>339</v>
      </c>
      <c r="D94" s="12" t="s">
        <v>20</v>
      </c>
      <c r="E94" s="12" t="s">
        <v>324</v>
      </c>
      <c r="F94" s="12" t="s">
        <v>156</v>
      </c>
      <c r="G94" s="18">
        <f>'Step 1 - Study Scope'!$A$16</f>
        <v>101325</v>
      </c>
      <c r="H94" s="12" t="s">
        <v>87</v>
      </c>
      <c r="I94" s="12">
        <v>1</v>
      </c>
      <c r="J94" s="12">
        <v>1</v>
      </c>
      <c r="K94" s="12" t="s">
        <v>47</v>
      </c>
      <c r="L94" s="4" t="s">
        <v>144</v>
      </c>
      <c r="M94" s="4" t="s">
        <v>61</v>
      </c>
      <c r="N94" s="13" t="s">
        <v>102</v>
      </c>
      <c r="O94" s="12" t="s">
        <v>102</v>
      </c>
      <c r="P94" s="12" t="s">
        <v>5</v>
      </c>
      <c r="Q94" s="12" t="s">
        <v>110</v>
      </c>
      <c r="R94" s="16" t="s">
        <v>141</v>
      </c>
      <c r="S94" s="14">
        <v>53.540172166427539</v>
      </c>
      <c r="T94" s="13" t="s">
        <v>4</v>
      </c>
      <c r="U94" s="32">
        <v>0</v>
      </c>
      <c r="V94" s="33" t="s">
        <v>102</v>
      </c>
      <c r="W94" s="4" t="s">
        <v>101</v>
      </c>
      <c r="X94" s="13" t="s">
        <v>47</v>
      </c>
      <c r="Y94" s="16" t="s">
        <v>107</v>
      </c>
      <c r="Z94" s="12" t="s">
        <v>4</v>
      </c>
      <c r="AA94" s="22">
        <v>1</v>
      </c>
      <c r="AB94" s="77">
        <f t="shared" si="25"/>
        <v>53.540172166427539</v>
      </c>
      <c r="AC94" s="84">
        <f t="shared" si="26"/>
        <v>0</v>
      </c>
      <c r="AD94" s="30">
        <v>1</v>
      </c>
      <c r="AE94" s="84">
        <f t="shared" si="24"/>
        <v>0</v>
      </c>
      <c r="AF94" s="14">
        <v>0</v>
      </c>
      <c r="AG94" s="14">
        <v>0</v>
      </c>
      <c r="AH94" s="14">
        <v>0</v>
      </c>
      <c r="AI94" s="14">
        <v>0</v>
      </c>
      <c r="AJ94" s="14">
        <v>0</v>
      </c>
      <c r="AK94" s="14">
        <v>0</v>
      </c>
      <c r="AL94" s="14">
        <v>3.7499999999999998E-8</v>
      </c>
      <c r="AM94" s="14">
        <v>0</v>
      </c>
      <c r="AN94" s="14">
        <v>0</v>
      </c>
      <c r="AO94" s="14">
        <v>0</v>
      </c>
      <c r="AP94" s="14">
        <v>0</v>
      </c>
      <c r="AQ94" s="14">
        <v>0</v>
      </c>
      <c r="AR94" s="14">
        <v>0</v>
      </c>
      <c r="AS94" s="14">
        <v>1.5100000000000001E-2</v>
      </c>
      <c r="AT94" s="14">
        <v>0</v>
      </c>
      <c r="AU94" s="14">
        <v>0</v>
      </c>
      <c r="AV94" s="14">
        <v>0</v>
      </c>
      <c r="AW94" s="14">
        <v>0</v>
      </c>
      <c r="AX94" s="14">
        <v>1.01E-7</v>
      </c>
      <c r="AY94" s="14">
        <v>1.5100000000000001E-2</v>
      </c>
      <c r="AZ94" s="14">
        <f t="shared" si="27"/>
        <v>0</v>
      </c>
      <c r="BA94" s="14">
        <f t="shared" si="28"/>
        <v>0</v>
      </c>
      <c r="BB94" s="14">
        <f t="shared" si="29"/>
        <v>0</v>
      </c>
      <c r="BC94" s="14">
        <f t="shared" si="30"/>
        <v>0</v>
      </c>
      <c r="BD94" s="14">
        <f t="shared" si="31"/>
        <v>0</v>
      </c>
      <c r="BE94" s="14">
        <f t="shared" si="32"/>
        <v>0</v>
      </c>
      <c r="BF94" s="14">
        <f t="shared" si="33"/>
        <v>2.0077564562410326E-6</v>
      </c>
      <c r="BG94" s="14">
        <f t="shared" si="34"/>
        <v>0</v>
      </c>
      <c r="BH94" s="14">
        <f t="shared" si="35"/>
        <v>0</v>
      </c>
      <c r="BI94" s="14">
        <f t="shared" si="36"/>
        <v>0</v>
      </c>
      <c r="BJ94" s="14">
        <f t="shared" si="37"/>
        <v>0</v>
      </c>
      <c r="BK94" s="14">
        <f t="shared" si="38"/>
        <v>0</v>
      </c>
      <c r="BL94" s="14">
        <f t="shared" si="39"/>
        <v>0</v>
      </c>
      <c r="BM94" s="14">
        <f t="shared" si="40"/>
        <v>0.80845659971305583</v>
      </c>
      <c r="BN94" s="14">
        <f t="shared" si="41"/>
        <v>0</v>
      </c>
      <c r="BO94" s="14">
        <f t="shared" si="42"/>
        <v>0</v>
      </c>
      <c r="BP94" s="14">
        <f t="shared" si="43"/>
        <v>0</v>
      </c>
      <c r="BQ94" s="14">
        <f t="shared" si="44"/>
        <v>0</v>
      </c>
      <c r="BR94" s="14">
        <f t="shared" si="45"/>
        <v>5.4075573888091813E-6</v>
      </c>
      <c r="BS94" s="14">
        <f t="shared" si="46"/>
        <v>0.80845659971305583</v>
      </c>
    </row>
    <row r="95" spans="1:71" x14ac:dyDescent="0.25">
      <c r="A95" s="9">
        <v>90</v>
      </c>
      <c r="B95" s="12" t="s">
        <v>286</v>
      </c>
      <c r="C95" s="12" t="s">
        <v>339</v>
      </c>
      <c r="D95" s="12" t="s">
        <v>20</v>
      </c>
      <c r="E95" s="12" t="s">
        <v>324</v>
      </c>
      <c r="F95" s="12" t="s">
        <v>156</v>
      </c>
      <c r="G95" s="18">
        <f>'Step 1 - Study Scope'!$A$16</f>
        <v>101325</v>
      </c>
      <c r="H95" s="12" t="s">
        <v>87</v>
      </c>
      <c r="I95" s="12">
        <v>1</v>
      </c>
      <c r="J95" s="12">
        <v>1</v>
      </c>
      <c r="K95" s="12" t="s">
        <v>48</v>
      </c>
      <c r="L95" s="4" t="s">
        <v>144</v>
      </c>
      <c r="M95" s="4" t="s">
        <v>61</v>
      </c>
      <c r="N95" s="13" t="s">
        <v>102</v>
      </c>
      <c r="O95" s="12" t="s">
        <v>102</v>
      </c>
      <c r="P95" s="12" t="s">
        <v>66</v>
      </c>
      <c r="Q95" s="12" t="s">
        <v>110</v>
      </c>
      <c r="R95" s="16" t="s">
        <v>142</v>
      </c>
      <c r="S95" s="14">
        <v>18.951857165630479</v>
      </c>
      <c r="T95" s="13" t="s">
        <v>4</v>
      </c>
      <c r="U95" s="32">
        <v>0</v>
      </c>
      <c r="V95" s="33" t="s">
        <v>102</v>
      </c>
      <c r="W95" s="4" t="s">
        <v>101</v>
      </c>
      <c r="X95" s="13" t="s">
        <v>48</v>
      </c>
      <c r="Y95" s="15" t="s">
        <v>108</v>
      </c>
      <c r="Z95" s="12" t="s">
        <v>4</v>
      </c>
      <c r="AA95" s="22">
        <v>1</v>
      </c>
      <c r="AB95" s="77">
        <f t="shared" si="25"/>
        <v>18.951857165630479</v>
      </c>
      <c r="AC95" s="84">
        <f t="shared" si="26"/>
        <v>0</v>
      </c>
      <c r="AD95" s="30">
        <v>1</v>
      </c>
      <c r="AE95" s="84">
        <f t="shared" si="24"/>
        <v>0</v>
      </c>
      <c r="AF95" s="14">
        <v>0</v>
      </c>
      <c r="AG95" s="14">
        <v>0</v>
      </c>
      <c r="AH95" s="14">
        <v>0.159</v>
      </c>
      <c r="AI95" s="14">
        <v>0</v>
      </c>
      <c r="AJ95" s="14">
        <v>0</v>
      </c>
      <c r="AK95" s="14">
        <v>0</v>
      </c>
      <c r="AL95" s="14">
        <v>6.2499999999999997E-9</v>
      </c>
      <c r="AM95" s="14">
        <v>0</v>
      </c>
      <c r="AN95" s="14">
        <v>0</v>
      </c>
      <c r="AO95" s="14">
        <v>0</v>
      </c>
      <c r="AP95" s="14">
        <v>0</v>
      </c>
      <c r="AQ95" s="14">
        <v>0</v>
      </c>
      <c r="AR95" s="14">
        <v>0</v>
      </c>
      <c r="AS95" s="14">
        <v>2.1699999999999999E-4</v>
      </c>
      <c r="AT95" s="14">
        <v>0</v>
      </c>
      <c r="AU95" s="14">
        <v>0</v>
      </c>
      <c r="AV95" s="14">
        <v>0</v>
      </c>
      <c r="AW95" s="14">
        <v>0</v>
      </c>
      <c r="AX95" s="14">
        <v>2.309E-8</v>
      </c>
      <c r="AY95" s="14">
        <v>2.1699999999999999E-4</v>
      </c>
      <c r="AZ95" s="14">
        <f t="shared" si="27"/>
        <v>0</v>
      </c>
      <c r="BA95" s="14">
        <f t="shared" si="28"/>
        <v>0</v>
      </c>
      <c r="BB95" s="14">
        <f t="shared" si="29"/>
        <v>3.0133452893352461</v>
      </c>
      <c r="BC95" s="14">
        <f t="shared" si="30"/>
        <v>0</v>
      </c>
      <c r="BD95" s="14">
        <f t="shared" si="31"/>
        <v>0</v>
      </c>
      <c r="BE95" s="14">
        <f t="shared" si="32"/>
        <v>0</v>
      </c>
      <c r="BF95" s="14">
        <f t="shared" si="33"/>
        <v>1.1844910728519048E-7</v>
      </c>
      <c r="BG95" s="14">
        <f t="shared" si="34"/>
        <v>0</v>
      </c>
      <c r="BH95" s="14">
        <f t="shared" si="35"/>
        <v>0</v>
      </c>
      <c r="BI95" s="14">
        <f t="shared" si="36"/>
        <v>0</v>
      </c>
      <c r="BJ95" s="14">
        <f t="shared" si="37"/>
        <v>0</v>
      </c>
      <c r="BK95" s="14">
        <f t="shared" si="38"/>
        <v>0</v>
      </c>
      <c r="BL95" s="14">
        <f t="shared" si="39"/>
        <v>0</v>
      </c>
      <c r="BM95" s="14">
        <f t="shared" si="40"/>
        <v>4.112553004941814E-3</v>
      </c>
      <c r="BN95" s="14">
        <f t="shared" si="41"/>
        <v>0</v>
      </c>
      <c r="BO95" s="14">
        <f t="shared" si="42"/>
        <v>0</v>
      </c>
      <c r="BP95" s="14">
        <f t="shared" si="43"/>
        <v>0</v>
      </c>
      <c r="BQ95" s="14">
        <f t="shared" si="44"/>
        <v>0</v>
      </c>
      <c r="BR95" s="14">
        <f t="shared" si="45"/>
        <v>4.3759838195440777E-7</v>
      </c>
      <c r="BS95" s="14">
        <f t="shared" si="46"/>
        <v>4.112553004941814E-3</v>
      </c>
    </row>
    <row r="96" spans="1:71" x14ac:dyDescent="0.25">
      <c r="A96" s="9">
        <v>91</v>
      </c>
      <c r="B96" s="12" t="s">
        <v>286</v>
      </c>
      <c r="C96" s="12" t="s">
        <v>339</v>
      </c>
      <c r="D96" s="12" t="s">
        <v>20</v>
      </c>
      <c r="E96" s="12" t="s">
        <v>324</v>
      </c>
      <c r="F96" s="12" t="s">
        <v>156</v>
      </c>
      <c r="G96" s="18">
        <f>'Step 1 - Study Scope'!$A$16</f>
        <v>101325</v>
      </c>
      <c r="H96" s="12" t="s">
        <v>87</v>
      </c>
      <c r="I96" s="12">
        <v>1</v>
      </c>
      <c r="J96" s="12">
        <v>1</v>
      </c>
      <c r="K96" s="12" t="s">
        <v>48</v>
      </c>
      <c r="L96" s="4" t="s">
        <v>144</v>
      </c>
      <c r="M96" s="4" t="s">
        <v>61</v>
      </c>
      <c r="N96" s="13" t="s">
        <v>102</v>
      </c>
      <c r="O96" s="12" t="s">
        <v>102</v>
      </c>
      <c r="P96" s="12" t="s">
        <v>66</v>
      </c>
      <c r="Q96" s="12" t="s">
        <v>110</v>
      </c>
      <c r="R96" s="16" t="s">
        <v>141</v>
      </c>
      <c r="S96" s="14">
        <v>56.855571496891436</v>
      </c>
      <c r="T96" s="13" t="s">
        <v>4</v>
      </c>
      <c r="U96" s="32">
        <v>0</v>
      </c>
      <c r="V96" s="33" t="s">
        <v>102</v>
      </c>
      <c r="W96" s="4" t="s">
        <v>101</v>
      </c>
      <c r="X96" s="13" t="s">
        <v>48</v>
      </c>
      <c r="Y96" s="16" t="s">
        <v>107</v>
      </c>
      <c r="Z96" s="12" t="s">
        <v>4</v>
      </c>
      <c r="AA96" s="22">
        <v>1</v>
      </c>
      <c r="AB96" s="77">
        <f t="shared" si="25"/>
        <v>56.855571496891436</v>
      </c>
      <c r="AC96" s="84">
        <f t="shared" si="26"/>
        <v>0</v>
      </c>
      <c r="AD96" s="30">
        <v>1</v>
      </c>
      <c r="AE96" s="84">
        <f t="shared" si="24"/>
        <v>0</v>
      </c>
      <c r="AF96" s="14">
        <v>0</v>
      </c>
      <c r="AG96" s="14">
        <v>0</v>
      </c>
      <c r="AH96" s="14">
        <v>0</v>
      </c>
      <c r="AI96" s="14">
        <v>0</v>
      </c>
      <c r="AJ96" s="14">
        <v>0</v>
      </c>
      <c r="AK96" s="14">
        <v>0</v>
      </c>
      <c r="AL96" s="14">
        <v>5.86E-9</v>
      </c>
      <c r="AM96" s="14">
        <v>0</v>
      </c>
      <c r="AN96" s="14">
        <v>0</v>
      </c>
      <c r="AO96" s="14">
        <v>0</v>
      </c>
      <c r="AP96" s="14">
        <v>0</v>
      </c>
      <c r="AQ96" s="14">
        <v>0</v>
      </c>
      <c r="AR96" s="14">
        <v>0</v>
      </c>
      <c r="AS96" s="14">
        <v>3.32E-3</v>
      </c>
      <c r="AT96" s="14">
        <v>0</v>
      </c>
      <c r="AU96" s="14">
        <v>0</v>
      </c>
      <c r="AV96" s="14">
        <v>0</v>
      </c>
      <c r="AW96" s="14">
        <v>0</v>
      </c>
      <c r="AX96" s="14">
        <v>1.5799999999999999E-8</v>
      </c>
      <c r="AY96" s="14">
        <v>3.32E-3</v>
      </c>
      <c r="AZ96" s="14">
        <f t="shared" si="27"/>
        <v>0</v>
      </c>
      <c r="BA96" s="14">
        <f t="shared" si="28"/>
        <v>0</v>
      </c>
      <c r="BB96" s="14">
        <f t="shared" si="29"/>
        <v>0</v>
      </c>
      <c r="BC96" s="14">
        <f t="shared" si="30"/>
        <v>0</v>
      </c>
      <c r="BD96" s="14">
        <f t="shared" si="31"/>
        <v>0</v>
      </c>
      <c r="BE96" s="14">
        <f t="shared" si="32"/>
        <v>0</v>
      </c>
      <c r="BF96" s="14">
        <f t="shared" si="33"/>
        <v>3.3317364897178381E-7</v>
      </c>
      <c r="BG96" s="14">
        <f t="shared" si="34"/>
        <v>0</v>
      </c>
      <c r="BH96" s="14">
        <f t="shared" si="35"/>
        <v>0</v>
      </c>
      <c r="BI96" s="14">
        <f t="shared" si="36"/>
        <v>0</v>
      </c>
      <c r="BJ96" s="14">
        <f t="shared" si="37"/>
        <v>0</v>
      </c>
      <c r="BK96" s="14">
        <f t="shared" si="38"/>
        <v>0</v>
      </c>
      <c r="BL96" s="14">
        <f t="shared" si="39"/>
        <v>0</v>
      </c>
      <c r="BM96" s="14">
        <f t="shared" si="40"/>
        <v>0.18876049736967956</v>
      </c>
      <c r="BN96" s="14">
        <f t="shared" si="41"/>
        <v>0</v>
      </c>
      <c r="BO96" s="14">
        <f t="shared" si="42"/>
        <v>0</v>
      </c>
      <c r="BP96" s="14">
        <f t="shared" si="43"/>
        <v>0</v>
      </c>
      <c r="BQ96" s="14">
        <f t="shared" si="44"/>
        <v>0</v>
      </c>
      <c r="BR96" s="14">
        <f t="shared" si="45"/>
        <v>8.9831802965088469E-7</v>
      </c>
      <c r="BS96" s="14">
        <f t="shared" si="46"/>
        <v>0.18876049736967956</v>
      </c>
    </row>
    <row r="97" spans="1:71" x14ac:dyDescent="0.25">
      <c r="A97" s="9">
        <v>92</v>
      </c>
      <c r="B97" s="12" t="s">
        <v>286</v>
      </c>
      <c r="C97" s="12" t="s">
        <v>339</v>
      </c>
      <c r="D97" s="12" t="s">
        <v>20</v>
      </c>
      <c r="E97" s="12" t="s">
        <v>324</v>
      </c>
      <c r="F97" s="12" t="s">
        <v>156</v>
      </c>
      <c r="G97" s="18">
        <f>'Step 1 - Study Scope'!$A$16</f>
        <v>101325</v>
      </c>
      <c r="H97" s="12" t="s">
        <v>87</v>
      </c>
      <c r="I97" s="12">
        <v>1</v>
      </c>
      <c r="J97" s="12">
        <v>1</v>
      </c>
      <c r="K97" s="12" t="s">
        <v>78</v>
      </c>
      <c r="L97" s="4" t="s">
        <v>144</v>
      </c>
      <c r="M97" s="4" t="s">
        <v>61</v>
      </c>
      <c r="N97" s="13" t="s">
        <v>102</v>
      </c>
      <c r="O97" s="12" t="s">
        <v>102</v>
      </c>
      <c r="P97" s="12" t="s">
        <v>79</v>
      </c>
      <c r="Q97" s="12" t="s">
        <v>110</v>
      </c>
      <c r="R97" s="16" t="s">
        <v>142</v>
      </c>
      <c r="S97" s="14">
        <v>2.962697274031564</v>
      </c>
      <c r="T97" s="13" t="s">
        <v>4</v>
      </c>
      <c r="U97" s="32">
        <v>0</v>
      </c>
      <c r="V97" s="33" t="s">
        <v>102</v>
      </c>
      <c r="W97" s="4" t="s">
        <v>101</v>
      </c>
      <c r="X97" s="13" t="s">
        <v>78</v>
      </c>
      <c r="Y97" s="15" t="s">
        <v>108</v>
      </c>
      <c r="Z97" s="12" t="s">
        <v>4</v>
      </c>
      <c r="AA97" s="22">
        <v>1</v>
      </c>
      <c r="AB97" s="77">
        <f t="shared" si="25"/>
        <v>2.962697274031564</v>
      </c>
      <c r="AC97" s="84">
        <f t="shared" si="26"/>
        <v>0</v>
      </c>
      <c r="AD97" s="30">
        <v>1</v>
      </c>
      <c r="AE97" s="84">
        <f t="shared" si="24"/>
        <v>0</v>
      </c>
      <c r="AF97" s="14">
        <v>0</v>
      </c>
      <c r="AG97" s="14">
        <v>0</v>
      </c>
      <c r="AH97" s="14">
        <v>0</v>
      </c>
      <c r="AI97" s="14">
        <v>0</v>
      </c>
      <c r="AJ97" s="14">
        <v>0</v>
      </c>
      <c r="AK97" s="14">
        <v>0</v>
      </c>
      <c r="AL97" s="14">
        <v>0</v>
      </c>
      <c r="AM97" s="14">
        <v>0</v>
      </c>
      <c r="AN97" s="14">
        <v>0</v>
      </c>
      <c r="AO97" s="14">
        <v>0</v>
      </c>
      <c r="AP97" s="14">
        <v>0</v>
      </c>
      <c r="AQ97" s="14">
        <v>0</v>
      </c>
      <c r="AR97" s="14">
        <v>0</v>
      </c>
      <c r="AS97" s="14">
        <v>1.9800000000000002E-2</v>
      </c>
      <c r="AT97" s="14">
        <v>0</v>
      </c>
      <c r="AU97" s="14">
        <v>0</v>
      </c>
      <c r="AV97" s="14">
        <v>0</v>
      </c>
      <c r="AW97" s="14">
        <v>0</v>
      </c>
      <c r="AX97" s="14">
        <v>0</v>
      </c>
      <c r="AY97" s="14">
        <v>1.9800000000000002E-2</v>
      </c>
      <c r="AZ97" s="14">
        <f t="shared" si="27"/>
        <v>0</v>
      </c>
      <c r="BA97" s="14">
        <f t="shared" si="28"/>
        <v>0</v>
      </c>
      <c r="BB97" s="14">
        <f t="shared" si="29"/>
        <v>0</v>
      </c>
      <c r="BC97" s="14">
        <f t="shared" si="30"/>
        <v>0</v>
      </c>
      <c r="BD97" s="14">
        <f t="shared" si="31"/>
        <v>0</v>
      </c>
      <c r="BE97" s="14">
        <f t="shared" si="32"/>
        <v>0</v>
      </c>
      <c r="BF97" s="14">
        <f t="shared" si="33"/>
        <v>0</v>
      </c>
      <c r="BG97" s="14">
        <f t="shared" si="34"/>
        <v>0</v>
      </c>
      <c r="BH97" s="14">
        <f t="shared" si="35"/>
        <v>0</v>
      </c>
      <c r="BI97" s="14">
        <f t="shared" si="36"/>
        <v>0</v>
      </c>
      <c r="BJ97" s="14">
        <f t="shared" si="37"/>
        <v>0</v>
      </c>
      <c r="BK97" s="14">
        <f t="shared" si="38"/>
        <v>0</v>
      </c>
      <c r="BL97" s="14">
        <f t="shared" si="39"/>
        <v>0</v>
      </c>
      <c r="BM97" s="14">
        <f t="shared" si="40"/>
        <v>5.8661406025824973E-2</v>
      </c>
      <c r="BN97" s="14">
        <f t="shared" si="41"/>
        <v>0</v>
      </c>
      <c r="BO97" s="14">
        <f t="shared" si="42"/>
        <v>0</v>
      </c>
      <c r="BP97" s="14">
        <f t="shared" si="43"/>
        <v>0</v>
      </c>
      <c r="BQ97" s="14">
        <f t="shared" si="44"/>
        <v>0</v>
      </c>
      <c r="BR97" s="14">
        <f t="shared" si="45"/>
        <v>0</v>
      </c>
      <c r="BS97" s="14">
        <f t="shared" si="46"/>
        <v>5.8661406025824973E-2</v>
      </c>
    </row>
    <row r="98" spans="1:71" x14ac:dyDescent="0.25">
      <c r="A98" s="9">
        <v>93</v>
      </c>
      <c r="B98" s="12" t="s">
        <v>286</v>
      </c>
      <c r="C98" s="12" t="s">
        <v>339</v>
      </c>
      <c r="D98" s="12" t="s">
        <v>20</v>
      </c>
      <c r="E98" s="12" t="s">
        <v>324</v>
      </c>
      <c r="F98" s="12" t="s">
        <v>156</v>
      </c>
      <c r="G98" s="18">
        <f>'Step 1 - Study Scope'!$A$16</f>
        <v>101325</v>
      </c>
      <c r="H98" s="12" t="s">
        <v>87</v>
      </c>
      <c r="I98" s="12">
        <v>1</v>
      </c>
      <c r="J98" s="12">
        <v>1</v>
      </c>
      <c r="K98" s="12" t="s">
        <v>78</v>
      </c>
      <c r="L98" s="4" t="s">
        <v>144</v>
      </c>
      <c r="M98" s="4" t="s">
        <v>61</v>
      </c>
      <c r="N98" s="13" t="s">
        <v>102</v>
      </c>
      <c r="O98" s="12" t="s">
        <v>102</v>
      </c>
      <c r="P98" s="12" t="s">
        <v>79</v>
      </c>
      <c r="Q98" s="12" t="s">
        <v>110</v>
      </c>
      <c r="R98" s="16" t="s">
        <v>141</v>
      </c>
      <c r="S98" s="14">
        <v>8.8880918220946903</v>
      </c>
      <c r="T98" s="13" t="s">
        <v>4</v>
      </c>
      <c r="U98" s="32">
        <v>0</v>
      </c>
      <c r="V98" s="33" t="s">
        <v>102</v>
      </c>
      <c r="W98" s="4" t="s">
        <v>101</v>
      </c>
      <c r="X98" s="13" t="s">
        <v>78</v>
      </c>
      <c r="Y98" s="16" t="s">
        <v>107</v>
      </c>
      <c r="Z98" s="12" t="s">
        <v>4</v>
      </c>
      <c r="AA98" s="22">
        <v>1</v>
      </c>
      <c r="AB98" s="77">
        <f t="shared" si="25"/>
        <v>8.8880918220946903</v>
      </c>
      <c r="AC98" s="84">
        <f t="shared" si="26"/>
        <v>0</v>
      </c>
      <c r="AD98" s="30">
        <v>1</v>
      </c>
      <c r="AE98" s="84">
        <f t="shared" si="24"/>
        <v>0</v>
      </c>
      <c r="AF98" s="14">
        <v>0</v>
      </c>
      <c r="AG98" s="14">
        <v>0</v>
      </c>
      <c r="AH98" s="14">
        <v>0</v>
      </c>
      <c r="AI98" s="14">
        <v>0</v>
      </c>
      <c r="AJ98" s="14">
        <v>0</v>
      </c>
      <c r="AK98" s="14">
        <v>0</v>
      </c>
      <c r="AL98" s="14">
        <v>0</v>
      </c>
      <c r="AM98" s="14">
        <v>0</v>
      </c>
      <c r="AN98" s="14">
        <v>0</v>
      </c>
      <c r="AO98" s="14">
        <v>0</v>
      </c>
      <c r="AP98" s="14">
        <v>0</v>
      </c>
      <c r="AQ98" s="14">
        <v>0</v>
      </c>
      <c r="AR98" s="14">
        <v>0</v>
      </c>
      <c r="AS98" s="14">
        <v>0.54900000000000004</v>
      </c>
      <c r="AT98" s="14">
        <v>0</v>
      </c>
      <c r="AU98" s="14">
        <v>0</v>
      </c>
      <c r="AV98" s="14">
        <v>0</v>
      </c>
      <c r="AW98" s="14">
        <v>0</v>
      </c>
      <c r="AX98" s="14">
        <v>0</v>
      </c>
      <c r="AY98" s="14">
        <v>0.54900000000000004</v>
      </c>
      <c r="AZ98" s="14">
        <f t="shared" si="27"/>
        <v>0</v>
      </c>
      <c r="BA98" s="14">
        <f t="shared" si="28"/>
        <v>0</v>
      </c>
      <c r="BB98" s="14">
        <f t="shared" si="29"/>
        <v>0</v>
      </c>
      <c r="BC98" s="14">
        <f t="shared" si="30"/>
        <v>0</v>
      </c>
      <c r="BD98" s="14">
        <f t="shared" si="31"/>
        <v>0</v>
      </c>
      <c r="BE98" s="14">
        <f t="shared" si="32"/>
        <v>0</v>
      </c>
      <c r="BF98" s="14">
        <f t="shared" si="33"/>
        <v>0</v>
      </c>
      <c r="BG98" s="14">
        <f t="shared" si="34"/>
        <v>0</v>
      </c>
      <c r="BH98" s="14">
        <f t="shared" si="35"/>
        <v>0</v>
      </c>
      <c r="BI98" s="14">
        <f t="shared" si="36"/>
        <v>0</v>
      </c>
      <c r="BJ98" s="14">
        <f t="shared" si="37"/>
        <v>0</v>
      </c>
      <c r="BK98" s="14">
        <f t="shared" si="38"/>
        <v>0</v>
      </c>
      <c r="BL98" s="14">
        <f t="shared" si="39"/>
        <v>0</v>
      </c>
      <c r="BM98" s="14">
        <f t="shared" si="40"/>
        <v>4.8795624103299851</v>
      </c>
      <c r="BN98" s="14">
        <f t="shared" si="41"/>
        <v>0</v>
      </c>
      <c r="BO98" s="14">
        <f t="shared" si="42"/>
        <v>0</v>
      </c>
      <c r="BP98" s="14">
        <f t="shared" si="43"/>
        <v>0</v>
      </c>
      <c r="BQ98" s="14">
        <f t="shared" si="44"/>
        <v>0</v>
      </c>
      <c r="BR98" s="14">
        <f t="shared" si="45"/>
        <v>0</v>
      </c>
      <c r="BS98" s="14">
        <f t="shared" si="46"/>
        <v>4.8795624103299851</v>
      </c>
    </row>
    <row r="99" spans="1:71" x14ac:dyDescent="0.25">
      <c r="A99" s="9">
        <v>94</v>
      </c>
      <c r="B99" s="12" t="s">
        <v>286</v>
      </c>
      <c r="C99" s="12" t="s">
        <v>339</v>
      </c>
      <c r="D99" s="12" t="s">
        <v>20</v>
      </c>
      <c r="E99" s="12" t="s">
        <v>324</v>
      </c>
      <c r="F99" s="12" t="s">
        <v>156</v>
      </c>
      <c r="G99" s="18">
        <f>'Step 1 - Study Scope'!$A$16</f>
        <v>101325</v>
      </c>
      <c r="H99" s="12" t="s">
        <v>87</v>
      </c>
      <c r="I99" s="12">
        <v>1</v>
      </c>
      <c r="J99" s="12">
        <v>1</v>
      </c>
      <c r="K99" s="12" t="s">
        <v>52</v>
      </c>
      <c r="L99" s="4" t="s">
        <v>144</v>
      </c>
      <c r="M99" s="4" t="s">
        <v>61</v>
      </c>
      <c r="N99" s="13" t="s">
        <v>102</v>
      </c>
      <c r="O99" s="12" t="s">
        <v>102</v>
      </c>
      <c r="P99" s="12" t="s">
        <v>65</v>
      </c>
      <c r="Q99" s="12" t="s">
        <v>110</v>
      </c>
      <c r="R99" s="16" t="s">
        <v>142</v>
      </c>
      <c r="S99" s="14">
        <v>3.964804589829428</v>
      </c>
      <c r="T99" s="13" t="s">
        <v>4</v>
      </c>
      <c r="U99" s="32">
        <v>0</v>
      </c>
      <c r="V99" s="33" t="s">
        <v>102</v>
      </c>
      <c r="W99" s="4" t="s">
        <v>101</v>
      </c>
      <c r="X99" s="13" t="s">
        <v>52</v>
      </c>
      <c r="Y99" s="15" t="s">
        <v>108</v>
      </c>
      <c r="Z99" s="12" t="s">
        <v>4</v>
      </c>
      <c r="AA99" s="22">
        <v>1</v>
      </c>
      <c r="AB99" s="77">
        <f t="shared" si="25"/>
        <v>3.964804589829428</v>
      </c>
      <c r="AC99" s="84">
        <f t="shared" si="26"/>
        <v>0</v>
      </c>
      <c r="AD99" s="30">
        <v>1</v>
      </c>
      <c r="AE99" s="84">
        <f t="shared" si="24"/>
        <v>0</v>
      </c>
      <c r="AF99" s="14">
        <v>0</v>
      </c>
      <c r="AG99" s="14">
        <v>0</v>
      </c>
      <c r="AH99" s="14">
        <v>0</v>
      </c>
      <c r="AI99" s="14">
        <v>4.45E-3</v>
      </c>
      <c r="AJ99" s="14">
        <v>0</v>
      </c>
      <c r="AK99" s="14">
        <v>0</v>
      </c>
      <c r="AL99" s="14">
        <v>4.1599999999999997E-4</v>
      </c>
      <c r="AM99" s="14">
        <v>0</v>
      </c>
      <c r="AN99" s="14">
        <v>0</v>
      </c>
      <c r="AO99" s="14">
        <v>0</v>
      </c>
      <c r="AP99" s="14">
        <v>0</v>
      </c>
      <c r="AQ99" s="14">
        <v>0</v>
      </c>
      <c r="AR99" s="14">
        <v>0</v>
      </c>
      <c r="AS99" s="14">
        <v>115</v>
      </c>
      <c r="AT99" s="14">
        <v>0</v>
      </c>
      <c r="AU99" s="14">
        <v>0</v>
      </c>
      <c r="AV99" s="14">
        <v>0</v>
      </c>
      <c r="AW99" s="14">
        <v>0</v>
      </c>
      <c r="AX99" s="14">
        <v>5.2320000000000005E-2</v>
      </c>
      <c r="AY99" s="14">
        <v>115</v>
      </c>
      <c r="AZ99" s="14">
        <f t="shared" si="27"/>
        <v>0</v>
      </c>
      <c r="BA99" s="14">
        <f t="shared" si="28"/>
        <v>0</v>
      </c>
      <c r="BB99" s="14">
        <f t="shared" si="29"/>
        <v>0</v>
      </c>
      <c r="BC99" s="14">
        <f t="shared" si="30"/>
        <v>1.7643380424740954E-2</v>
      </c>
      <c r="BD99" s="14">
        <f t="shared" si="31"/>
        <v>0</v>
      </c>
      <c r="BE99" s="14">
        <f t="shared" si="32"/>
        <v>0</v>
      </c>
      <c r="BF99" s="14">
        <f t="shared" si="33"/>
        <v>1.6493587093690419E-3</v>
      </c>
      <c r="BG99" s="14">
        <f t="shared" si="34"/>
        <v>0</v>
      </c>
      <c r="BH99" s="14">
        <f t="shared" si="35"/>
        <v>0</v>
      </c>
      <c r="BI99" s="14">
        <f t="shared" si="36"/>
        <v>0</v>
      </c>
      <c r="BJ99" s="14">
        <f t="shared" si="37"/>
        <v>0</v>
      </c>
      <c r="BK99" s="14">
        <f t="shared" si="38"/>
        <v>0</v>
      </c>
      <c r="BL99" s="14">
        <f t="shared" si="39"/>
        <v>0</v>
      </c>
      <c r="BM99" s="14">
        <f t="shared" si="40"/>
        <v>455.95252783038421</v>
      </c>
      <c r="BN99" s="14">
        <f t="shared" si="41"/>
        <v>0</v>
      </c>
      <c r="BO99" s="14">
        <f t="shared" si="42"/>
        <v>0</v>
      </c>
      <c r="BP99" s="14">
        <f t="shared" si="43"/>
        <v>0</v>
      </c>
      <c r="BQ99" s="14">
        <f t="shared" si="44"/>
        <v>0</v>
      </c>
      <c r="BR99" s="14">
        <f t="shared" si="45"/>
        <v>0.20743857613987568</v>
      </c>
      <c r="BS99" s="14">
        <f t="shared" si="46"/>
        <v>455.95252783038421</v>
      </c>
    </row>
    <row r="100" spans="1:71" x14ac:dyDescent="0.25">
      <c r="A100" s="9">
        <v>95</v>
      </c>
      <c r="B100" s="12" t="s">
        <v>286</v>
      </c>
      <c r="C100" s="12" t="s">
        <v>339</v>
      </c>
      <c r="D100" s="12" t="s">
        <v>20</v>
      </c>
      <c r="E100" s="12" t="s">
        <v>324</v>
      </c>
      <c r="F100" s="12" t="s">
        <v>156</v>
      </c>
      <c r="G100" s="18">
        <f>'Step 1 - Study Scope'!$A$16</f>
        <v>101325</v>
      </c>
      <c r="H100" s="12" t="s">
        <v>87</v>
      </c>
      <c r="I100" s="12">
        <v>1</v>
      </c>
      <c r="J100" s="12">
        <v>1</v>
      </c>
      <c r="K100" s="12" t="s">
        <v>52</v>
      </c>
      <c r="L100" s="4" t="s">
        <v>144</v>
      </c>
      <c r="M100" s="4" t="s">
        <v>61</v>
      </c>
      <c r="N100" s="13" t="s">
        <v>102</v>
      </c>
      <c r="O100" s="12" t="s">
        <v>102</v>
      </c>
      <c r="P100" s="12" t="s">
        <v>65</v>
      </c>
      <c r="Q100" s="12" t="s">
        <v>110</v>
      </c>
      <c r="R100" s="16" t="s">
        <v>141</v>
      </c>
      <c r="S100" s="14">
        <v>11.894413769488283</v>
      </c>
      <c r="T100" s="13" t="s">
        <v>4</v>
      </c>
      <c r="U100" s="32">
        <v>0</v>
      </c>
      <c r="V100" s="33" t="s">
        <v>102</v>
      </c>
      <c r="W100" s="4" t="s">
        <v>101</v>
      </c>
      <c r="X100" s="13" t="s">
        <v>52</v>
      </c>
      <c r="Y100" s="16" t="s">
        <v>107</v>
      </c>
      <c r="Z100" s="12" t="s">
        <v>4</v>
      </c>
      <c r="AA100" s="22">
        <v>1</v>
      </c>
      <c r="AB100" s="77">
        <f t="shared" si="25"/>
        <v>11.894413769488283</v>
      </c>
      <c r="AC100" s="84">
        <f t="shared" si="26"/>
        <v>0</v>
      </c>
      <c r="AD100" s="30">
        <v>1</v>
      </c>
      <c r="AE100" s="84">
        <f t="shared" si="24"/>
        <v>0</v>
      </c>
      <c r="AF100" s="14">
        <v>0</v>
      </c>
      <c r="AG100" s="14">
        <v>0</v>
      </c>
      <c r="AH100" s="14">
        <v>0</v>
      </c>
      <c r="AI100" s="14">
        <v>1.06E-2</v>
      </c>
      <c r="AJ100" s="14">
        <v>0</v>
      </c>
      <c r="AK100" s="14">
        <v>0</v>
      </c>
      <c r="AL100" s="14">
        <v>2.4000000000000001E-5</v>
      </c>
      <c r="AM100" s="14">
        <v>0</v>
      </c>
      <c r="AN100" s="14">
        <v>0</v>
      </c>
      <c r="AO100" s="14">
        <v>0</v>
      </c>
      <c r="AP100" s="14">
        <v>0</v>
      </c>
      <c r="AQ100" s="14">
        <v>0</v>
      </c>
      <c r="AR100" s="14">
        <v>0</v>
      </c>
      <c r="AS100" s="14">
        <v>287</v>
      </c>
      <c r="AT100" s="14">
        <v>0</v>
      </c>
      <c r="AU100" s="14">
        <v>0</v>
      </c>
      <c r="AV100" s="14">
        <v>0</v>
      </c>
      <c r="AW100" s="14">
        <v>0</v>
      </c>
      <c r="AX100" s="14">
        <v>0.1220648</v>
      </c>
      <c r="AY100" s="14">
        <v>287</v>
      </c>
      <c r="AZ100" s="14">
        <f t="shared" si="27"/>
        <v>0</v>
      </c>
      <c r="BA100" s="14">
        <f t="shared" si="28"/>
        <v>0</v>
      </c>
      <c r="BB100" s="14">
        <f t="shared" si="29"/>
        <v>0</v>
      </c>
      <c r="BC100" s="14">
        <f t="shared" si="30"/>
        <v>0.12608078595657579</v>
      </c>
      <c r="BD100" s="14">
        <f t="shared" si="31"/>
        <v>0</v>
      </c>
      <c r="BE100" s="14">
        <f t="shared" si="32"/>
        <v>0</v>
      </c>
      <c r="BF100" s="14">
        <f t="shared" si="33"/>
        <v>2.8546593046771882E-4</v>
      </c>
      <c r="BG100" s="14">
        <f t="shared" si="34"/>
        <v>0</v>
      </c>
      <c r="BH100" s="14">
        <f t="shared" si="35"/>
        <v>0</v>
      </c>
      <c r="BI100" s="14">
        <f t="shared" si="36"/>
        <v>0</v>
      </c>
      <c r="BJ100" s="14">
        <f t="shared" si="37"/>
        <v>0</v>
      </c>
      <c r="BK100" s="14">
        <f t="shared" si="38"/>
        <v>0</v>
      </c>
      <c r="BL100" s="14">
        <f t="shared" si="39"/>
        <v>0</v>
      </c>
      <c r="BM100" s="14">
        <f t="shared" si="40"/>
        <v>3413.696751843137</v>
      </c>
      <c r="BN100" s="14">
        <f t="shared" si="41"/>
        <v>0</v>
      </c>
      <c r="BO100" s="14">
        <f t="shared" si="42"/>
        <v>0</v>
      </c>
      <c r="BP100" s="14">
        <f t="shared" si="43"/>
        <v>0</v>
      </c>
      <c r="BQ100" s="14">
        <f t="shared" si="44"/>
        <v>0</v>
      </c>
      <c r="BR100" s="14">
        <f t="shared" si="45"/>
        <v>1.4518892378898334</v>
      </c>
      <c r="BS100" s="14">
        <f t="shared" si="46"/>
        <v>3413.696751843137</v>
      </c>
    </row>
    <row r="101" spans="1:71" s="9" customFormat="1" x14ac:dyDescent="0.25">
      <c r="A101" s="9">
        <v>96</v>
      </c>
      <c r="B101" s="12" t="s">
        <v>286</v>
      </c>
      <c r="C101" s="12" t="s">
        <v>339</v>
      </c>
      <c r="D101" s="12" t="s">
        <v>20</v>
      </c>
      <c r="E101" s="12" t="s">
        <v>324</v>
      </c>
      <c r="F101" s="12" t="s">
        <v>156</v>
      </c>
      <c r="G101" s="18">
        <f>'Step 1 - Study Scope'!$A$16</f>
        <v>101325</v>
      </c>
      <c r="H101" s="12" t="s">
        <v>87</v>
      </c>
      <c r="I101" s="12">
        <v>1</v>
      </c>
      <c r="J101" s="12">
        <v>1</v>
      </c>
      <c r="K101" s="12" t="s">
        <v>53</v>
      </c>
      <c r="L101" s="4" t="s">
        <v>144</v>
      </c>
      <c r="M101" s="4" t="s">
        <v>61</v>
      </c>
      <c r="N101" s="13" t="s">
        <v>102</v>
      </c>
      <c r="O101" s="12" t="s">
        <v>102</v>
      </c>
      <c r="P101" s="12" t="s">
        <v>67</v>
      </c>
      <c r="Q101" s="12" t="s">
        <v>110</v>
      </c>
      <c r="R101" s="16" t="s">
        <v>142</v>
      </c>
      <c r="S101" s="14">
        <v>5.9560258249641311</v>
      </c>
      <c r="T101" s="13" t="s">
        <v>4</v>
      </c>
      <c r="U101" s="32">
        <v>0</v>
      </c>
      <c r="V101" s="33" t="s">
        <v>102</v>
      </c>
      <c r="W101" s="4" t="s">
        <v>101</v>
      </c>
      <c r="X101" s="13" t="s">
        <v>53</v>
      </c>
      <c r="Y101" s="15" t="s">
        <v>108</v>
      </c>
      <c r="Z101" s="12" t="s">
        <v>4</v>
      </c>
      <c r="AA101" s="22">
        <v>1</v>
      </c>
      <c r="AB101" s="77">
        <f t="shared" si="25"/>
        <v>5.9560258249641311</v>
      </c>
      <c r="AC101" s="84">
        <f t="shared" si="26"/>
        <v>0</v>
      </c>
      <c r="AD101" s="30">
        <v>1</v>
      </c>
      <c r="AE101" s="84">
        <f t="shared" si="24"/>
        <v>0</v>
      </c>
      <c r="AF101" s="14">
        <v>0</v>
      </c>
      <c r="AG101" s="14">
        <v>0</v>
      </c>
      <c r="AH101" s="14">
        <v>0</v>
      </c>
      <c r="AI101" s="14">
        <v>4.7500000000000003E-9</v>
      </c>
      <c r="AJ101" s="14">
        <v>0</v>
      </c>
      <c r="AK101" s="14">
        <v>0</v>
      </c>
      <c r="AL101" s="14">
        <v>1.1000000000000001E-7</v>
      </c>
      <c r="AM101" s="14">
        <v>0</v>
      </c>
      <c r="AN101" s="14">
        <v>0</v>
      </c>
      <c r="AO101" s="14">
        <v>0</v>
      </c>
      <c r="AP101" s="14">
        <v>0</v>
      </c>
      <c r="AQ101" s="14">
        <v>0</v>
      </c>
      <c r="AR101" s="14">
        <v>0</v>
      </c>
      <c r="AS101" s="14">
        <v>2.9099999999999999E-5</v>
      </c>
      <c r="AT101" s="14">
        <v>0</v>
      </c>
      <c r="AU101" s="14">
        <v>0</v>
      </c>
      <c r="AV101" s="14">
        <v>0</v>
      </c>
      <c r="AW101" s="14">
        <v>0</v>
      </c>
      <c r="AX101" s="14">
        <v>3.5260000000000002E-7</v>
      </c>
      <c r="AY101" s="14">
        <v>2.9099999999999999E-5</v>
      </c>
      <c r="AZ101" s="14">
        <f t="shared" si="27"/>
        <v>0</v>
      </c>
      <c r="BA101" s="14">
        <f t="shared" si="28"/>
        <v>0</v>
      </c>
      <c r="BB101" s="14">
        <f t="shared" si="29"/>
        <v>0</v>
      </c>
      <c r="BC101" s="14">
        <f t="shared" si="30"/>
        <v>2.8291122668579627E-8</v>
      </c>
      <c r="BD101" s="14">
        <f t="shared" si="31"/>
        <v>0</v>
      </c>
      <c r="BE101" s="14">
        <f t="shared" si="32"/>
        <v>0</v>
      </c>
      <c r="BF101" s="14">
        <f t="shared" si="33"/>
        <v>6.5516284074605442E-7</v>
      </c>
      <c r="BG101" s="14">
        <f t="shared" si="34"/>
        <v>0</v>
      </c>
      <c r="BH101" s="14">
        <f t="shared" si="35"/>
        <v>0</v>
      </c>
      <c r="BI101" s="14">
        <f t="shared" si="36"/>
        <v>0</v>
      </c>
      <c r="BJ101" s="14">
        <f t="shared" si="37"/>
        <v>0</v>
      </c>
      <c r="BK101" s="14">
        <f t="shared" si="38"/>
        <v>0</v>
      </c>
      <c r="BL101" s="14">
        <f t="shared" si="39"/>
        <v>0</v>
      </c>
      <c r="BM101" s="14">
        <f t="shared" si="40"/>
        <v>1.7332035150645621E-4</v>
      </c>
      <c r="BN101" s="14">
        <f t="shared" si="41"/>
        <v>0</v>
      </c>
      <c r="BO101" s="14">
        <f t="shared" si="42"/>
        <v>0</v>
      </c>
      <c r="BP101" s="14">
        <f t="shared" si="43"/>
        <v>0</v>
      </c>
      <c r="BQ101" s="14">
        <f t="shared" si="44"/>
        <v>0</v>
      </c>
      <c r="BR101" s="14">
        <f t="shared" si="45"/>
        <v>2.1000947058823527E-6</v>
      </c>
      <c r="BS101" s="14">
        <f t="shared" si="46"/>
        <v>1.7332035150645621E-4</v>
      </c>
    </row>
    <row r="102" spans="1:71" s="9" customFormat="1" x14ac:dyDescent="0.25">
      <c r="A102" s="9">
        <v>97</v>
      </c>
      <c r="B102" s="12" t="s">
        <v>286</v>
      </c>
      <c r="C102" s="12" t="s">
        <v>339</v>
      </c>
      <c r="D102" s="12" t="s">
        <v>20</v>
      </c>
      <c r="E102" s="12" t="s">
        <v>324</v>
      </c>
      <c r="F102" s="12" t="s">
        <v>156</v>
      </c>
      <c r="G102" s="18">
        <f>'Step 1 - Study Scope'!$A$16</f>
        <v>101325</v>
      </c>
      <c r="H102" s="12" t="s">
        <v>87</v>
      </c>
      <c r="I102" s="12">
        <v>1</v>
      </c>
      <c r="J102" s="12">
        <v>1</v>
      </c>
      <c r="K102" s="12" t="s">
        <v>53</v>
      </c>
      <c r="L102" s="4" t="s">
        <v>144</v>
      </c>
      <c r="M102" s="4" t="s">
        <v>61</v>
      </c>
      <c r="N102" s="13" t="s">
        <v>102</v>
      </c>
      <c r="O102" s="12" t="s">
        <v>102</v>
      </c>
      <c r="P102" s="12" t="s">
        <v>67</v>
      </c>
      <c r="Q102" s="12" t="s">
        <v>110</v>
      </c>
      <c r="R102" s="16" t="s">
        <v>141</v>
      </c>
      <c r="S102" s="14">
        <v>17.868077474892392</v>
      </c>
      <c r="T102" s="13" t="s">
        <v>4</v>
      </c>
      <c r="U102" s="32">
        <v>0</v>
      </c>
      <c r="V102" s="33" t="s">
        <v>102</v>
      </c>
      <c r="W102" s="4" t="s">
        <v>101</v>
      </c>
      <c r="X102" s="13" t="s">
        <v>53</v>
      </c>
      <c r="Y102" s="16" t="s">
        <v>107</v>
      </c>
      <c r="Z102" s="12" t="s">
        <v>4</v>
      </c>
      <c r="AA102" s="22">
        <v>1</v>
      </c>
      <c r="AB102" s="77">
        <f t="shared" si="25"/>
        <v>17.868077474892392</v>
      </c>
      <c r="AC102" s="84">
        <f t="shared" si="26"/>
        <v>0</v>
      </c>
      <c r="AD102" s="30">
        <v>1</v>
      </c>
      <c r="AE102" s="84">
        <f t="shared" si="24"/>
        <v>0</v>
      </c>
      <c r="AF102" s="14">
        <v>0</v>
      </c>
      <c r="AG102" s="14">
        <v>0</v>
      </c>
      <c r="AH102" s="14">
        <v>0</v>
      </c>
      <c r="AI102" s="14">
        <v>3.8799999999999998E-9</v>
      </c>
      <c r="AJ102" s="14">
        <v>0</v>
      </c>
      <c r="AK102" s="14">
        <v>0</v>
      </c>
      <c r="AL102" s="14">
        <v>1.5700000000000002E-8</v>
      </c>
      <c r="AM102" s="14">
        <v>0</v>
      </c>
      <c r="AN102" s="14">
        <v>0</v>
      </c>
      <c r="AO102" s="14">
        <v>0</v>
      </c>
      <c r="AP102" s="14">
        <v>0</v>
      </c>
      <c r="AQ102" s="14">
        <v>0</v>
      </c>
      <c r="AR102" s="14">
        <v>0</v>
      </c>
      <c r="AS102" s="14">
        <v>0.21199999999999999</v>
      </c>
      <c r="AT102" s="14">
        <v>0</v>
      </c>
      <c r="AU102" s="14">
        <v>0</v>
      </c>
      <c r="AV102" s="14">
        <v>0</v>
      </c>
      <c r="AW102" s="14">
        <v>0</v>
      </c>
      <c r="AX102" s="14">
        <v>8.6900000000000004E-8</v>
      </c>
      <c r="AY102" s="14">
        <v>0.21199999999999999</v>
      </c>
      <c r="AZ102" s="14">
        <f t="shared" si="27"/>
        <v>0</v>
      </c>
      <c r="BA102" s="14">
        <f t="shared" si="28"/>
        <v>0</v>
      </c>
      <c r="BB102" s="14">
        <f t="shared" si="29"/>
        <v>0</v>
      </c>
      <c r="BC102" s="14">
        <f t="shared" si="30"/>
        <v>6.932814060258247E-8</v>
      </c>
      <c r="BD102" s="14">
        <f t="shared" si="31"/>
        <v>0</v>
      </c>
      <c r="BE102" s="14">
        <f t="shared" si="32"/>
        <v>0</v>
      </c>
      <c r="BF102" s="14">
        <f t="shared" si="33"/>
        <v>2.8052881635581057E-7</v>
      </c>
      <c r="BG102" s="14">
        <f t="shared" si="34"/>
        <v>0</v>
      </c>
      <c r="BH102" s="14">
        <f t="shared" si="35"/>
        <v>0</v>
      </c>
      <c r="BI102" s="14">
        <f t="shared" si="36"/>
        <v>0</v>
      </c>
      <c r="BJ102" s="14">
        <f t="shared" si="37"/>
        <v>0</v>
      </c>
      <c r="BK102" s="14">
        <f t="shared" si="38"/>
        <v>0</v>
      </c>
      <c r="BL102" s="14">
        <f t="shared" si="39"/>
        <v>0</v>
      </c>
      <c r="BM102" s="14">
        <f t="shared" si="40"/>
        <v>3.788032424677187</v>
      </c>
      <c r="BN102" s="14">
        <f t="shared" si="41"/>
        <v>0</v>
      </c>
      <c r="BO102" s="14">
        <f t="shared" si="42"/>
        <v>0</v>
      </c>
      <c r="BP102" s="14">
        <f t="shared" si="43"/>
        <v>0</v>
      </c>
      <c r="BQ102" s="14">
        <f t="shared" si="44"/>
        <v>0</v>
      </c>
      <c r="BR102" s="14">
        <f t="shared" si="45"/>
        <v>1.5527359325681489E-6</v>
      </c>
      <c r="BS102" s="14">
        <f t="shared" si="46"/>
        <v>3.788032424677187</v>
      </c>
    </row>
    <row r="103" spans="1:71" x14ac:dyDescent="0.25">
      <c r="A103" s="9">
        <v>98</v>
      </c>
      <c r="B103" s="12" t="s">
        <v>286</v>
      </c>
      <c r="C103" s="12" t="s">
        <v>17</v>
      </c>
      <c r="D103" s="12" t="s">
        <v>20</v>
      </c>
      <c r="E103" s="12" t="s">
        <v>325</v>
      </c>
      <c r="F103" s="12" t="s">
        <v>156</v>
      </c>
      <c r="G103" s="18">
        <f>'Step 1 - Study Scope'!$A$16</f>
        <v>101325</v>
      </c>
      <c r="H103" s="12" t="s">
        <v>87</v>
      </c>
      <c r="I103" s="12">
        <v>1</v>
      </c>
      <c r="J103" s="12">
        <f>I103*'Step 1 - Study Scope'!$A$31</f>
        <v>4</v>
      </c>
      <c r="K103" s="12" t="s">
        <v>78</v>
      </c>
      <c r="L103" s="4" t="s">
        <v>144</v>
      </c>
      <c r="M103" s="4" t="s">
        <v>61</v>
      </c>
      <c r="N103" s="13" t="s">
        <v>102</v>
      </c>
      <c r="O103" s="12" t="s">
        <v>102</v>
      </c>
      <c r="P103" s="12" t="s">
        <v>79</v>
      </c>
      <c r="Q103" s="12" t="s">
        <v>110</v>
      </c>
      <c r="R103" s="16" t="s">
        <v>142</v>
      </c>
      <c r="S103" s="14">
        <v>724.47315823529595</v>
      </c>
      <c r="T103" s="13" t="s">
        <v>4</v>
      </c>
      <c r="U103" s="32">
        <v>0</v>
      </c>
      <c r="V103" s="33" t="s">
        <v>102</v>
      </c>
      <c r="W103" s="4" t="s">
        <v>101</v>
      </c>
      <c r="X103" s="13" t="s">
        <v>78</v>
      </c>
      <c r="Y103" s="15" t="s">
        <v>108</v>
      </c>
      <c r="Z103" s="12" t="s">
        <v>4</v>
      </c>
      <c r="AA103" s="22">
        <v>1</v>
      </c>
      <c r="AB103" s="77">
        <f t="shared" si="25"/>
        <v>724.47315823529595</v>
      </c>
      <c r="AC103" s="84">
        <f t="shared" si="26"/>
        <v>0</v>
      </c>
      <c r="AD103" s="30">
        <v>1</v>
      </c>
      <c r="AE103" s="84">
        <f t="shared" si="24"/>
        <v>0</v>
      </c>
      <c r="AF103" s="14">
        <v>0</v>
      </c>
      <c r="AG103" s="14">
        <v>0</v>
      </c>
      <c r="AH103" s="14">
        <v>0</v>
      </c>
      <c r="AI103" s="14">
        <v>0</v>
      </c>
      <c r="AJ103" s="14">
        <v>0</v>
      </c>
      <c r="AK103" s="14">
        <v>0</v>
      </c>
      <c r="AL103" s="14">
        <v>0</v>
      </c>
      <c r="AM103" s="14">
        <v>0</v>
      </c>
      <c r="AN103" s="14">
        <v>0</v>
      </c>
      <c r="AO103" s="14">
        <v>0</v>
      </c>
      <c r="AP103" s="14">
        <v>0</v>
      </c>
      <c r="AQ103" s="14">
        <v>0</v>
      </c>
      <c r="AR103" s="14">
        <v>0</v>
      </c>
      <c r="AS103" s="14">
        <v>1.9800000000000002E-2</v>
      </c>
      <c r="AT103" s="14">
        <v>0</v>
      </c>
      <c r="AU103" s="14">
        <v>0</v>
      </c>
      <c r="AV103" s="14">
        <v>0</v>
      </c>
      <c r="AW103" s="14">
        <v>0</v>
      </c>
      <c r="AX103" s="14">
        <v>0</v>
      </c>
      <c r="AY103" s="14">
        <v>1.9800000000000002E-2</v>
      </c>
      <c r="AZ103" s="14">
        <f t="shared" si="27"/>
        <v>0</v>
      </c>
      <c r="BA103" s="14">
        <f t="shared" si="28"/>
        <v>0</v>
      </c>
      <c r="BB103" s="14">
        <f t="shared" si="29"/>
        <v>0</v>
      </c>
      <c r="BC103" s="14">
        <f t="shared" si="30"/>
        <v>0</v>
      </c>
      <c r="BD103" s="14">
        <f t="shared" si="31"/>
        <v>0</v>
      </c>
      <c r="BE103" s="14">
        <f t="shared" si="32"/>
        <v>0</v>
      </c>
      <c r="BF103" s="14">
        <f t="shared" si="33"/>
        <v>0</v>
      </c>
      <c r="BG103" s="14">
        <f t="shared" si="34"/>
        <v>0</v>
      </c>
      <c r="BH103" s="14">
        <f t="shared" si="35"/>
        <v>0</v>
      </c>
      <c r="BI103" s="14">
        <f t="shared" si="36"/>
        <v>0</v>
      </c>
      <c r="BJ103" s="14">
        <f t="shared" si="37"/>
        <v>0</v>
      </c>
      <c r="BK103" s="14">
        <f t="shared" si="38"/>
        <v>0</v>
      </c>
      <c r="BL103" s="14">
        <f t="shared" si="39"/>
        <v>0</v>
      </c>
      <c r="BM103" s="14">
        <f t="shared" si="40"/>
        <v>57.378274132235447</v>
      </c>
      <c r="BN103" s="14">
        <f t="shared" si="41"/>
        <v>0</v>
      </c>
      <c r="BO103" s="14">
        <f t="shared" si="42"/>
        <v>0</v>
      </c>
      <c r="BP103" s="14">
        <f t="shared" si="43"/>
        <v>0</v>
      </c>
      <c r="BQ103" s="14">
        <f t="shared" si="44"/>
        <v>0</v>
      </c>
      <c r="BR103" s="14">
        <f t="shared" si="45"/>
        <v>0</v>
      </c>
      <c r="BS103" s="14">
        <f t="shared" si="46"/>
        <v>57.378274132235447</v>
      </c>
    </row>
    <row r="104" spans="1:71" x14ac:dyDescent="0.25">
      <c r="A104" s="9">
        <v>99</v>
      </c>
      <c r="B104" s="12" t="s">
        <v>286</v>
      </c>
      <c r="C104" s="12" t="s">
        <v>17</v>
      </c>
      <c r="D104" s="12" t="s">
        <v>20</v>
      </c>
      <c r="E104" s="12" t="s">
        <v>325</v>
      </c>
      <c r="F104" s="12" t="s">
        <v>156</v>
      </c>
      <c r="G104" s="18">
        <f>'Step 1 - Study Scope'!$A$16</f>
        <v>101325</v>
      </c>
      <c r="H104" s="12" t="s">
        <v>87</v>
      </c>
      <c r="I104" s="12">
        <v>1</v>
      </c>
      <c r="J104" s="12">
        <f>I104*'Step 1 - Study Scope'!$A$31</f>
        <v>4</v>
      </c>
      <c r="K104" s="12" t="s">
        <v>78</v>
      </c>
      <c r="L104" s="4" t="s">
        <v>144</v>
      </c>
      <c r="M104" s="4" t="s">
        <v>61</v>
      </c>
      <c r="N104" s="13" t="s">
        <v>102</v>
      </c>
      <c r="O104" s="12" t="s">
        <v>102</v>
      </c>
      <c r="P104" s="12" t="s">
        <v>79</v>
      </c>
      <c r="Q104" s="12" t="s">
        <v>110</v>
      </c>
      <c r="R104" s="16" t="s">
        <v>141</v>
      </c>
      <c r="S104" s="14">
        <v>2173.4194747058878</v>
      </c>
      <c r="T104" s="13" t="s">
        <v>4</v>
      </c>
      <c r="U104" s="32">
        <v>0</v>
      </c>
      <c r="V104" s="33" t="s">
        <v>102</v>
      </c>
      <c r="W104" s="4" t="s">
        <v>101</v>
      </c>
      <c r="X104" s="13" t="s">
        <v>78</v>
      </c>
      <c r="Y104" s="16" t="s">
        <v>107</v>
      </c>
      <c r="Z104" s="12" t="s">
        <v>4</v>
      </c>
      <c r="AA104" s="22">
        <v>1</v>
      </c>
      <c r="AB104" s="77">
        <f t="shared" si="25"/>
        <v>2173.4194747058878</v>
      </c>
      <c r="AC104" s="84">
        <f t="shared" si="26"/>
        <v>0</v>
      </c>
      <c r="AD104" s="30">
        <v>1</v>
      </c>
      <c r="AE104" s="84">
        <f t="shared" si="24"/>
        <v>0</v>
      </c>
      <c r="AF104" s="14">
        <v>0</v>
      </c>
      <c r="AG104" s="14">
        <v>0</v>
      </c>
      <c r="AH104" s="14">
        <v>0</v>
      </c>
      <c r="AI104" s="14">
        <v>0</v>
      </c>
      <c r="AJ104" s="14">
        <v>0</v>
      </c>
      <c r="AK104" s="14">
        <v>0</v>
      </c>
      <c r="AL104" s="14">
        <v>0</v>
      </c>
      <c r="AM104" s="14">
        <v>0</v>
      </c>
      <c r="AN104" s="14">
        <v>0</v>
      </c>
      <c r="AO104" s="14">
        <v>0</v>
      </c>
      <c r="AP104" s="14">
        <v>0</v>
      </c>
      <c r="AQ104" s="14">
        <v>0</v>
      </c>
      <c r="AR104" s="14">
        <v>0</v>
      </c>
      <c r="AS104" s="14">
        <v>0.54900000000000004</v>
      </c>
      <c r="AT104" s="14">
        <v>0</v>
      </c>
      <c r="AU104" s="14">
        <v>0</v>
      </c>
      <c r="AV104" s="14">
        <v>0</v>
      </c>
      <c r="AW104" s="14">
        <v>0</v>
      </c>
      <c r="AX104" s="14">
        <v>0</v>
      </c>
      <c r="AY104" s="14">
        <v>0.54900000000000004</v>
      </c>
      <c r="AZ104" s="14">
        <f t="shared" si="27"/>
        <v>0</v>
      </c>
      <c r="BA104" s="14">
        <f t="shared" si="28"/>
        <v>0</v>
      </c>
      <c r="BB104" s="14">
        <f t="shared" si="29"/>
        <v>0</v>
      </c>
      <c r="BC104" s="14">
        <f t="shared" si="30"/>
        <v>0</v>
      </c>
      <c r="BD104" s="14">
        <f t="shared" si="31"/>
        <v>0</v>
      </c>
      <c r="BE104" s="14">
        <f t="shared" si="32"/>
        <v>0</v>
      </c>
      <c r="BF104" s="14">
        <f t="shared" si="33"/>
        <v>0</v>
      </c>
      <c r="BG104" s="14">
        <f t="shared" si="34"/>
        <v>0</v>
      </c>
      <c r="BH104" s="14">
        <f t="shared" si="35"/>
        <v>0</v>
      </c>
      <c r="BI104" s="14">
        <f t="shared" si="36"/>
        <v>0</v>
      </c>
      <c r="BJ104" s="14">
        <f t="shared" si="37"/>
        <v>0</v>
      </c>
      <c r="BK104" s="14">
        <f t="shared" si="38"/>
        <v>0</v>
      </c>
      <c r="BL104" s="14">
        <f t="shared" si="39"/>
        <v>0</v>
      </c>
      <c r="BM104" s="14">
        <f t="shared" si="40"/>
        <v>4772.8291664541302</v>
      </c>
      <c r="BN104" s="14">
        <f t="shared" si="41"/>
        <v>0</v>
      </c>
      <c r="BO104" s="14">
        <f t="shared" si="42"/>
        <v>0</v>
      </c>
      <c r="BP104" s="14">
        <f t="shared" si="43"/>
        <v>0</v>
      </c>
      <c r="BQ104" s="14">
        <f t="shared" si="44"/>
        <v>0</v>
      </c>
      <c r="BR104" s="14">
        <f t="shared" si="45"/>
        <v>0</v>
      </c>
      <c r="BS104" s="14">
        <f t="shared" si="46"/>
        <v>4772.8291664541302</v>
      </c>
    </row>
    <row r="105" spans="1:71" x14ac:dyDescent="0.25">
      <c r="A105" s="9">
        <v>100</v>
      </c>
      <c r="B105" s="12" t="s">
        <v>286</v>
      </c>
      <c r="C105" s="12" t="s">
        <v>17</v>
      </c>
      <c r="D105" s="12" t="s">
        <v>20</v>
      </c>
      <c r="E105" s="12" t="s">
        <v>325</v>
      </c>
      <c r="F105" s="12" t="s">
        <v>156</v>
      </c>
      <c r="G105" s="18">
        <f>'Step 1 - Study Scope'!$A$16</f>
        <v>101325</v>
      </c>
      <c r="H105" s="12" t="s">
        <v>87</v>
      </c>
      <c r="I105" s="12">
        <v>1</v>
      </c>
      <c r="J105" s="12">
        <f>I105*'Step 1 - Study Scope'!$A$31</f>
        <v>4</v>
      </c>
      <c r="K105" s="12" t="s">
        <v>81</v>
      </c>
      <c r="L105" s="4" t="s">
        <v>144</v>
      </c>
      <c r="M105" s="4" t="s">
        <v>61</v>
      </c>
      <c r="N105" s="13" t="s">
        <v>102</v>
      </c>
      <c r="O105" s="12" t="s">
        <v>102</v>
      </c>
      <c r="P105" s="12" t="s">
        <v>80</v>
      </c>
      <c r="Q105" s="12" t="s">
        <v>110</v>
      </c>
      <c r="R105" s="16" t="s">
        <v>142</v>
      </c>
      <c r="S105" s="14">
        <v>60.372763186274675</v>
      </c>
      <c r="T105" s="13" t="s">
        <v>4</v>
      </c>
      <c r="U105" s="32">
        <v>0</v>
      </c>
      <c r="V105" s="33" t="s">
        <v>102</v>
      </c>
      <c r="W105" s="4" t="s">
        <v>101</v>
      </c>
      <c r="X105" s="13" t="s">
        <v>81</v>
      </c>
      <c r="Y105" s="15" t="s">
        <v>108</v>
      </c>
      <c r="Z105" s="12" t="s">
        <v>4</v>
      </c>
      <c r="AA105" s="22">
        <v>1</v>
      </c>
      <c r="AB105" s="77">
        <f t="shared" si="25"/>
        <v>60.372763186274675</v>
      </c>
      <c r="AC105" s="84">
        <f t="shared" si="26"/>
        <v>0</v>
      </c>
      <c r="AD105" s="30">
        <v>1</v>
      </c>
      <c r="AE105" s="84">
        <f t="shared" si="24"/>
        <v>0</v>
      </c>
      <c r="AF105" s="14">
        <v>0</v>
      </c>
      <c r="AG105" s="14">
        <v>0</v>
      </c>
      <c r="AH105" s="14">
        <v>0</v>
      </c>
      <c r="AI105" s="14">
        <v>4.3299999999999997E-8</v>
      </c>
      <c r="AJ105" s="14">
        <v>0</v>
      </c>
      <c r="AK105" s="14">
        <v>0</v>
      </c>
      <c r="AL105" s="14">
        <v>0</v>
      </c>
      <c r="AM105" s="14">
        <v>0</v>
      </c>
      <c r="AN105" s="14">
        <v>0</v>
      </c>
      <c r="AO105" s="14">
        <v>0</v>
      </c>
      <c r="AP105" s="14">
        <v>0</v>
      </c>
      <c r="AQ105" s="14">
        <v>0</v>
      </c>
      <c r="AR105" s="14">
        <v>0</v>
      </c>
      <c r="AS105" s="14">
        <v>6.2299999999999996E-6</v>
      </c>
      <c r="AT105" s="14">
        <v>0</v>
      </c>
      <c r="AU105" s="14">
        <v>0</v>
      </c>
      <c r="AV105" s="14">
        <v>0</v>
      </c>
      <c r="AW105" s="14">
        <v>0</v>
      </c>
      <c r="AX105" s="14">
        <v>4.9800000000000004E-7</v>
      </c>
      <c r="AY105" s="14">
        <v>6.2299999999999996E-6</v>
      </c>
      <c r="AZ105" s="14">
        <f t="shared" si="27"/>
        <v>0</v>
      </c>
      <c r="BA105" s="14">
        <f t="shared" si="28"/>
        <v>0</v>
      </c>
      <c r="BB105" s="14">
        <f t="shared" si="29"/>
        <v>0</v>
      </c>
      <c r="BC105" s="14">
        <f t="shared" si="30"/>
        <v>1.0456562583862774E-5</v>
      </c>
      <c r="BD105" s="14">
        <f t="shared" si="31"/>
        <v>0</v>
      </c>
      <c r="BE105" s="14">
        <f t="shared" si="32"/>
        <v>0</v>
      </c>
      <c r="BF105" s="14">
        <f t="shared" si="33"/>
        <v>0</v>
      </c>
      <c r="BG105" s="14">
        <f t="shared" si="34"/>
        <v>0</v>
      </c>
      <c r="BH105" s="14">
        <f t="shared" si="35"/>
        <v>0</v>
      </c>
      <c r="BI105" s="14">
        <f t="shared" si="36"/>
        <v>0</v>
      </c>
      <c r="BJ105" s="14">
        <f t="shared" si="37"/>
        <v>0</v>
      </c>
      <c r="BK105" s="14">
        <f t="shared" si="38"/>
        <v>0</v>
      </c>
      <c r="BL105" s="14">
        <f t="shared" si="39"/>
        <v>0</v>
      </c>
      <c r="BM105" s="14">
        <f t="shared" si="40"/>
        <v>1.5044892586019648E-3</v>
      </c>
      <c r="BN105" s="14">
        <f t="shared" si="41"/>
        <v>0</v>
      </c>
      <c r="BO105" s="14">
        <f t="shared" si="42"/>
        <v>0</v>
      </c>
      <c r="BP105" s="14">
        <f t="shared" si="43"/>
        <v>0</v>
      </c>
      <c r="BQ105" s="14">
        <f t="shared" si="44"/>
        <v>0</v>
      </c>
      <c r="BR105" s="14">
        <f t="shared" si="45"/>
        <v>1.2026254426705916E-4</v>
      </c>
      <c r="BS105" s="14">
        <f t="shared" si="46"/>
        <v>1.5044892586019648E-3</v>
      </c>
    </row>
    <row r="106" spans="1:71" x14ac:dyDescent="0.25">
      <c r="A106" s="9">
        <v>101</v>
      </c>
      <c r="B106" s="12" t="s">
        <v>286</v>
      </c>
      <c r="C106" s="12" t="s">
        <v>17</v>
      </c>
      <c r="D106" s="12" t="s">
        <v>20</v>
      </c>
      <c r="E106" s="12" t="s">
        <v>325</v>
      </c>
      <c r="F106" s="12" t="s">
        <v>156</v>
      </c>
      <c r="G106" s="18">
        <f>'Step 1 - Study Scope'!$A$16</f>
        <v>101325</v>
      </c>
      <c r="H106" s="12" t="s">
        <v>87</v>
      </c>
      <c r="I106" s="12">
        <v>1</v>
      </c>
      <c r="J106" s="12">
        <f>I106*'Step 1 - Study Scope'!$A$31</f>
        <v>4</v>
      </c>
      <c r="K106" s="12" t="s">
        <v>81</v>
      </c>
      <c r="L106" s="4" t="s">
        <v>144</v>
      </c>
      <c r="M106" s="4" t="s">
        <v>61</v>
      </c>
      <c r="N106" s="13" t="s">
        <v>102</v>
      </c>
      <c r="O106" s="12" t="s">
        <v>102</v>
      </c>
      <c r="P106" s="12" t="s">
        <v>80</v>
      </c>
      <c r="Q106" s="12" t="s">
        <v>110</v>
      </c>
      <c r="R106" s="16" t="s">
        <v>141</v>
      </c>
      <c r="S106" s="14">
        <v>181.11828955882399</v>
      </c>
      <c r="T106" s="13" t="s">
        <v>4</v>
      </c>
      <c r="U106" s="32">
        <v>0</v>
      </c>
      <c r="V106" s="33" t="s">
        <v>102</v>
      </c>
      <c r="W106" s="4" t="s">
        <v>101</v>
      </c>
      <c r="X106" s="13" t="s">
        <v>81</v>
      </c>
      <c r="Y106" s="16" t="s">
        <v>107</v>
      </c>
      <c r="Z106" s="12" t="s">
        <v>4</v>
      </c>
      <c r="AA106" s="22">
        <v>1</v>
      </c>
      <c r="AB106" s="77">
        <f t="shared" si="25"/>
        <v>181.11828955882399</v>
      </c>
      <c r="AC106" s="84">
        <f t="shared" si="26"/>
        <v>0</v>
      </c>
      <c r="AD106" s="30">
        <v>1</v>
      </c>
      <c r="AE106" s="84">
        <f t="shared" si="24"/>
        <v>0</v>
      </c>
      <c r="AF106" s="14">
        <v>0</v>
      </c>
      <c r="AG106" s="14">
        <v>0</v>
      </c>
      <c r="AH106" s="14">
        <v>0</v>
      </c>
      <c r="AI106" s="14">
        <v>4.6199999999999998E-7</v>
      </c>
      <c r="AJ106" s="14">
        <v>0</v>
      </c>
      <c r="AK106" s="14">
        <v>0</v>
      </c>
      <c r="AL106" s="14">
        <v>0</v>
      </c>
      <c r="AM106" s="14">
        <v>0</v>
      </c>
      <c r="AN106" s="14">
        <v>0</v>
      </c>
      <c r="AO106" s="14">
        <v>0</v>
      </c>
      <c r="AP106" s="14">
        <v>0</v>
      </c>
      <c r="AQ106" s="14">
        <v>0</v>
      </c>
      <c r="AR106" s="14">
        <v>0</v>
      </c>
      <c r="AS106" s="14">
        <v>0.79800000000000004</v>
      </c>
      <c r="AT106" s="14">
        <v>0</v>
      </c>
      <c r="AU106" s="14">
        <v>0</v>
      </c>
      <c r="AV106" s="14">
        <v>0</v>
      </c>
      <c r="AW106" s="14">
        <v>0</v>
      </c>
      <c r="AX106" s="14">
        <v>5.31E-6</v>
      </c>
      <c r="AY106" s="14">
        <v>0.79800000000000004</v>
      </c>
      <c r="AZ106" s="14">
        <f t="shared" si="27"/>
        <v>0</v>
      </c>
      <c r="BA106" s="14">
        <f t="shared" si="28"/>
        <v>0</v>
      </c>
      <c r="BB106" s="14">
        <f t="shared" si="29"/>
        <v>0</v>
      </c>
      <c r="BC106" s="14">
        <f t="shared" si="30"/>
        <v>3.347065991047067E-4</v>
      </c>
      <c r="BD106" s="14">
        <f t="shared" si="31"/>
        <v>0</v>
      </c>
      <c r="BE106" s="14">
        <f t="shared" si="32"/>
        <v>0</v>
      </c>
      <c r="BF106" s="14">
        <f t="shared" si="33"/>
        <v>0</v>
      </c>
      <c r="BG106" s="14">
        <f t="shared" si="34"/>
        <v>0</v>
      </c>
      <c r="BH106" s="14">
        <f t="shared" si="35"/>
        <v>0</v>
      </c>
      <c r="BI106" s="14">
        <f t="shared" si="36"/>
        <v>0</v>
      </c>
      <c r="BJ106" s="14">
        <f t="shared" si="37"/>
        <v>0</v>
      </c>
      <c r="BK106" s="14">
        <f t="shared" si="38"/>
        <v>0</v>
      </c>
      <c r="BL106" s="14">
        <f t="shared" si="39"/>
        <v>0</v>
      </c>
      <c r="BM106" s="14">
        <f t="shared" si="40"/>
        <v>578.12958027176626</v>
      </c>
      <c r="BN106" s="14">
        <f t="shared" si="41"/>
        <v>0</v>
      </c>
      <c r="BO106" s="14">
        <f t="shared" si="42"/>
        <v>0</v>
      </c>
      <c r="BP106" s="14">
        <f t="shared" si="43"/>
        <v>0</v>
      </c>
      <c r="BQ106" s="14">
        <f t="shared" si="44"/>
        <v>0</v>
      </c>
      <c r="BR106" s="14">
        <f t="shared" si="45"/>
        <v>3.8469524702294216E-3</v>
      </c>
      <c r="BS106" s="14">
        <f t="shared" si="46"/>
        <v>578.12958027176626</v>
      </c>
    </row>
    <row r="107" spans="1:71" x14ac:dyDescent="0.25">
      <c r="A107" s="9">
        <v>102</v>
      </c>
      <c r="B107" s="12" t="s">
        <v>286</v>
      </c>
      <c r="C107" s="12" t="s">
        <v>17</v>
      </c>
      <c r="D107" s="12" t="s">
        <v>20</v>
      </c>
      <c r="E107" s="12" t="s">
        <v>324</v>
      </c>
      <c r="F107" s="12" t="s">
        <v>156</v>
      </c>
      <c r="G107" s="18">
        <f>'Step 1 - Study Scope'!$A$16</f>
        <v>101325</v>
      </c>
      <c r="H107" s="12" t="s">
        <v>87</v>
      </c>
      <c r="I107" s="12">
        <v>1</v>
      </c>
      <c r="J107" s="12">
        <f>I107*'Step 1 - Study Scope'!$A$31</f>
        <v>4</v>
      </c>
      <c r="K107" s="12" t="s">
        <v>47</v>
      </c>
      <c r="L107" s="4" t="s">
        <v>144</v>
      </c>
      <c r="M107" s="4" t="s">
        <v>61</v>
      </c>
      <c r="N107" s="13" t="s">
        <v>102</v>
      </c>
      <c r="O107" s="12" t="s">
        <v>102</v>
      </c>
      <c r="P107" s="12" t="s">
        <v>5</v>
      </c>
      <c r="Q107" s="12" t="s">
        <v>110</v>
      </c>
      <c r="R107" s="16" t="s">
        <v>142</v>
      </c>
      <c r="S107" s="14">
        <v>17.320396939263514</v>
      </c>
      <c r="T107" s="13" t="s">
        <v>4</v>
      </c>
      <c r="U107" s="32">
        <v>0</v>
      </c>
      <c r="V107" s="33" t="s">
        <v>102</v>
      </c>
      <c r="W107" s="4" t="s">
        <v>101</v>
      </c>
      <c r="X107" s="13" t="s">
        <v>47</v>
      </c>
      <c r="Y107" s="15" t="s">
        <v>108</v>
      </c>
      <c r="Z107" s="12" t="s">
        <v>4</v>
      </c>
      <c r="AA107" s="22">
        <v>1</v>
      </c>
      <c r="AB107" s="77">
        <f t="shared" si="25"/>
        <v>17.320396939263514</v>
      </c>
      <c r="AC107" s="84">
        <f t="shared" si="26"/>
        <v>0</v>
      </c>
      <c r="AD107" s="30">
        <v>1</v>
      </c>
      <c r="AE107" s="84">
        <f t="shared" si="24"/>
        <v>0</v>
      </c>
      <c r="AF107" s="14">
        <v>0</v>
      </c>
      <c r="AG107" s="14">
        <v>0</v>
      </c>
      <c r="AH107" s="14">
        <v>1.05</v>
      </c>
      <c r="AI107" s="14">
        <v>0</v>
      </c>
      <c r="AJ107" s="14">
        <v>0</v>
      </c>
      <c r="AK107" s="14">
        <v>0</v>
      </c>
      <c r="AL107" s="14">
        <v>2.8900000000000001E-8</v>
      </c>
      <c r="AM107" s="14">
        <v>0</v>
      </c>
      <c r="AN107" s="14">
        <v>0</v>
      </c>
      <c r="AO107" s="14">
        <v>0</v>
      </c>
      <c r="AP107" s="14">
        <v>0</v>
      </c>
      <c r="AQ107" s="14">
        <v>0</v>
      </c>
      <c r="AR107" s="14">
        <v>0</v>
      </c>
      <c r="AS107" s="14">
        <v>2.99E-4</v>
      </c>
      <c r="AT107" s="14">
        <v>0</v>
      </c>
      <c r="AU107" s="14">
        <v>0</v>
      </c>
      <c r="AV107" s="14">
        <v>0</v>
      </c>
      <c r="AW107" s="14">
        <v>0</v>
      </c>
      <c r="AX107" s="14">
        <v>1.187E-7</v>
      </c>
      <c r="AY107" s="14">
        <v>2.99E-4</v>
      </c>
      <c r="AZ107" s="14">
        <f t="shared" si="27"/>
        <v>0</v>
      </c>
      <c r="BA107" s="14">
        <f t="shared" si="28"/>
        <v>0</v>
      </c>
      <c r="BB107" s="14">
        <f t="shared" si="29"/>
        <v>72.745667144906761</v>
      </c>
      <c r="BC107" s="14">
        <f t="shared" si="30"/>
        <v>0</v>
      </c>
      <c r="BD107" s="14">
        <f t="shared" si="31"/>
        <v>0</v>
      </c>
      <c r="BE107" s="14">
        <f t="shared" si="32"/>
        <v>0</v>
      </c>
      <c r="BF107" s="14">
        <f t="shared" si="33"/>
        <v>2.0022378861788621E-6</v>
      </c>
      <c r="BG107" s="14">
        <f t="shared" si="34"/>
        <v>0</v>
      </c>
      <c r="BH107" s="14">
        <f t="shared" si="35"/>
        <v>0</v>
      </c>
      <c r="BI107" s="14">
        <f t="shared" si="36"/>
        <v>0</v>
      </c>
      <c r="BJ107" s="14">
        <f t="shared" si="37"/>
        <v>0</v>
      </c>
      <c r="BK107" s="14">
        <f t="shared" si="38"/>
        <v>0</v>
      </c>
      <c r="BL107" s="14">
        <f t="shared" si="39"/>
        <v>0</v>
      </c>
      <c r="BM107" s="14">
        <f t="shared" si="40"/>
        <v>2.0715194739359163E-2</v>
      </c>
      <c r="BN107" s="14">
        <f t="shared" si="41"/>
        <v>0</v>
      </c>
      <c r="BO107" s="14">
        <f t="shared" si="42"/>
        <v>0</v>
      </c>
      <c r="BP107" s="14">
        <f t="shared" si="43"/>
        <v>0</v>
      </c>
      <c r="BQ107" s="14">
        <f t="shared" si="44"/>
        <v>0</v>
      </c>
      <c r="BR107" s="14">
        <f t="shared" si="45"/>
        <v>8.2237244667623163E-6</v>
      </c>
      <c r="BS107" s="14">
        <f t="shared" si="46"/>
        <v>2.0715194739359163E-2</v>
      </c>
    </row>
    <row r="108" spans="1:71" x14ac:dyDescent="0.25">
      <c r="A108" s="9">
        <v>103</v>
      </c>
      <c r="B108" s="12" t="s">
        <v>286</v>
      </c>
      <c r="C108" s="12" t="s">
        <v>17</v>
      </c>
      <c r="D108" s="12" t="s">
        <v>20</v>
      </c>
      <c r="E108" s="12" t="s">
        <v>324</v>
      </c>
      <c r="F108" s="12" t="s">
        <v>156</v>
      </c>
      <c r="G108" s="18">
        <f>'Step 1 - Study Scope'!$A$16</f>
        <v>101325</v>
      </c>
      <c r="H108" s="12" t="s">
        <v>87</v>
      </c>
      <c r="I108" s="12">
        <v>1</v>
      </c>
      <c r="J108" s="12">
        <f>I108*'Step 1 - Study Scope'!$A$31</f>
        <v>4</v>
      </c>
      <c r="K108" s="12" t="s">
        <v>47</v>
      </c>
      <c r="L108" s="4" t="s">
        <v>144</v>
      </c>
      <c r="M108" s="4" t="s">
        <v>61</v>
      </c>
      <c r="N108" s="13" t="s">
        <v>102</v>
      </c>
      <c r="O108" s="12" t="s">
        <v>102</v>
      </c>
      <c r="P108" s="12" t="s">
        <v>5</v>
      </c>
      <c r="Q108" s="12" t="s">
        <v>110</v>
      </c>
      <c r="R108" s="16" t="s">
        <v>141</v>
      </c>
      <c r="S108" s="14">
        <v>51.961190817790524</v>
      </c>
      <c r="T108" s="13" t="s">
        <v>4</v>
      </c>
      <c r="U108" s="32">
        <v>0</v>
      </c>
      <c r="V108" s="33" t="s">
        <v>102</v>
      </c>
      <c r="W108" s="4" t="s">
        <v>101</v>
      </c>
      <c r="X108" s="13" t="s">
        <v>47</v>
      </c>
      <c r="Y108" s="16" t="s">
        <v>107</v>
      </c>
      <c r="Z108" s="12" t="s">
        <v>4</v>
      </c>
      <c r="AA108" s="22">
        <v>1</v>
      </c>
      <c r="AB108" s="77">
        <f t="shared" si="25"/>
        <v>51.961190817790524</v>
      </c>
      <c r="AC108" s="84">
        <f t="shared" si="26"/>
        <v>0</v>
      </c>
      <c r="AD108" s="30">
        <v>1</v>
      </c>
      <c r="AE108" s="84">
        <f t="shared" si="24"/>
        <v>0</v>
      </c>
      <c r="AF108" s="14">
        <v>0</v>
      </c>
      <c r="AG108" s="14">
        <v>0</v>
      </c>
      <c r="AH108" s="14">
        <v>0</v>
      </c>
      <c r="AI108" s="14">
        <v>0</v>
      </c>
      <c r="AJ108" s="14">
        <v>0</v>
      </c>
      <c r="AK108" s="14">
        <v>0</v>
      </c>
      <c r="AL108" s="14">
        <v>3.7499999999999998E-8</v>
      </c>
      <c r="AM108" s="14">
        <v>0</v>
      </c>
      <c r="AN108" s="14">
        <v>0</v>
      </c>
      <c r="AO108" s="14">
        <v>0</v>
      </c>
      <c r="AP108" s="14">
        <v>0</v>
      </c>
      <c r="AQ108" s="14">
        <v>0</v>
      </c>
      <c r="AR108" s="14">
        <v>0</v>
      </c>
      <c r="AS108" s="14">
        <v>1.5100000000000001E-2</v>
      </c>
      <c r="AT108" s="14">
        <v>0</v>
      </c>
      <c r="AU108" s="14">
        <v>0</v>
      </c>
      <c r="AV108" s="14">
        <v>0</v>
      </c>
      <c r="AW108" s="14">
        <v>0</v>
      </c>
      <c r="AX108" s="14">
        <v>1.01E-7</v>
      </c>
      <c r="AY108" s="14">
        <v>1.5100000000000001E-2</v>
      </c>
      <c r="AZ108" s="14">
        <f t="shared" si="27"/>
        <v>0</v>
      </c>
      <c r="BA108" s="14">
        <f t="shared" si="28"/>
        <v>0</v>
      </c>
      <c r="BB108" s="14">
        <f t="shared" si="29"/>
        <v>0</v>
      </c>
      <c r="BC108" s="14">
        <f t="shared" si="30"/>
        <v>0</v>
      </c>
      <c r="BD108" s="14">
        <f t="shared" si="31"/>
        <v>0</v>
      </c>
      <c r="BE108" s="14">
        <f t="shared" si="32"/>
        <v>0</v>
      </c>
      <c r="BF108" s="14">
        <f t="shared" si="33"/>
        <v>7.7941786226685788E-6</v>
      </c>
      <c r="BG108" s="14">
        <f t="shared" si="34"/>
        <v>0</v>
      </c>
      <c r="BH108" s="14">
        <f t="shared" si="35"/>
        <v>0</v>
      </c>
      <c r="BI108" s="14">
        <f t="shared" si="36"/>
        <v>0</v>
      </c>
      <c r="BJ108" s="14">
        <f t="shared" si="37"/>
        <v>0</v>
      </c>
      <c r="BK108" s="14">
        <f t="shared" si="38"/>
        <v>0</v>
      </c>
      <c r="BL108" s="14">
        <f t="shared" si="39"/>
        <v>0</v>
      </c>
      <c r="BM108" s="14">
        <f t="shared" si="40"/>
        <v>3.1384559253945477</v>
      </c>
      <c r="BN108" s="14">
        <f t="shared" si="41"/>
        <v>0</v>
      </c>
      <c r="BO108" s="14">
        <f t="shared" si="42"/>
        <v>0</v>
      </c>
      <c r="BP108" s="14">
        <f t="shared" si="43"/>
        <v>0</v>
      </c>
      <c r="BQ108" s="14">
        <f t="shared" si="44"/>
        <v>0</v>
      </c>
      <c r="BR108" s="14">
        <f t="shared" si="45"/>
        <v>2.0992321090387373E-5</v>
      </c>
      <c r="BS108" s="14">
        <f t="shared" si="46"/>
        <v>3.1384559253945477</v>
      </c>
    </row>
    <row r="109" spans="1:71" x14ac:dyDescent="0.25">
      <c r="A109" s="9">
        <v>104</v>
      </c>
      <c r="B109" s="12" t="s">
        <v>286</v>
      </c>
      <c r="C109" s="12" t="s">
        <v>17</v>
      </c>
      <c r="D109" s="12" t="s">
        <v>20</v>
      </c>
      <c r="E109" s="12" t="s">
        <v>324</v>
      </c>
      <c r="F109" s="12" t="s">
        <v>156</v>
      </c>
      <c r="G109" s="18">
        <f>'Step 1 - Study Scope'!$A$16</f>
        <v>101325</v>
      </c>
      <c r="H109" s="12" t="s">
        <v>87</v>
      </c>
      <c r="I109" s="12">
        <v>1</v>
      </c>
      <c r="J109" s="12">
        <f>I109*'Step 1 - Study Scope'!$A$31</f>
        <v>4</v>
      </c>
      <c r="K109" s="12" t="s">
        <v>48</v>
      </c>
      <c r="L109" s="4" t="s">
        <v>144</v>
      </c>
      <c r="M109" s="4" t="s">
        <v>61</v>
      </c>
      <c r="N109" s="13" t="s">
        <v>102</v>
      </c>
      <c r="O109" s="12" t="s">
        <v>102</v>
      </c>
      <c r="P109" s="12" t="s">
        <v>66</v>
      </c>
      <c r="Q109" s="12" t="s">
        <v>110</v>
      </c>
      <c r="R109" s="16" t="s">
        <v>142</v>
      </c>
      <c r="S109" s="14">
        <v>18.392937988203411</v>
      </c>
      <c r="T109" s="13" t="s">
        <v>4</v>
      </c>
      <c r="U109" s="32">
        <v>0</v>
      </c>
      <c r="V109" s="33" t="s">
        <v>102</v>
      </c>
      <c r="W109" s="4" t="s">
        <v>101</v>
      </c>
      <c r="X109" s="13" t="s">
        <v>48</v>
      </c>
      <c r="Y109" s="15" t="s">
        <v>108</v>
      </c>
      <c r="Z109" s="12" t="s">
        <v>4</v>
      </c>
      <c r="AA109" s="22">
        <v>1</v>
      </c>
      <c r="AB109" s="77">
        <f t="shared" si="25"/>
        <v>18.392937988203411</v>
      </c>
      <c r="AC109" s="84">
        <f t="shared" si="26"/>
        <v>0</v>
      </c>
      <c r="AD109" s="30">
        <v>1</v>
      </c>
      <c r="AE109" s="84">
        <f t="shared" si="24"/>
        <v>0</v>
      </c>
      <c r="AF109" s="14">
        <v>0</v>
      </c>
      <c r="AG109" s="14">
        <v>0</v>
      </c>
      <c r="AH109" s="14">
        <v>0.159</v>
      </c>
      <c r="AI109" s="14">
        <v>0</v>
      </c>
      <c r="AJ109" s="14">
        <v>0</v>
      </c>
      <c r="AK109" s="14">
        <v>0</v>
      </c>
      <c r="AL109" s="14">
        <v>6.2499999999999997E-9</v>
      </c>
      <c r="AM109" s="14">
        <v>0</v>
      </c>
      <c r="AN109" s="14">
        <v>0</v>
      </c>
      <c r="AO109" s="14">
        <v>0</v>
      </c>
      <c r="AP109" s="14">
        <v>0</v>
      </c>
      <c r="AQ109" s="14">
        <v>0</v>
      </c>
      <c r="AR109" s="14">
        <v>0</v>
      </c>
      <c r="AS109" s="14">
        <v>2.1699999999999999E-4</v>
      </c>
      <c r="AT109" s="14">
        <v>0</v>
      </c>
      <c r="AU109" s="14">
        <v>0</v>
      </c>
      <c r="AV109" s="14">
        <v>0</v>
      </c>
      <c r="AW109" s="14">
        <v>0</v>
      </c>
      <c r="AX109" s="14">
        <v>2.309E-8</v>
      </c>
      <c r="AY109" s="14">
        <v>2.1699999999999999E-4</v>
      </c>
      <c r="AZ109" s="14">
        <f t="shared" si="27"/>
        <v>0</v>
      </c>
      <c r="BA109" s="14">
        <f t="shared" si="28"/>
        <v>0</v>
      </c>
      <c r="BB109" s="14">
        <f t="shared" si="29"/>
        <v>11.697908560497369</v>
      </c>
      <c r="BC109" s="14">
        <f t="shared" si="30"/>
        <v>0</v>
      </c>
      <c r="BD109" s="14">
        <f t="shared" si="31"/>
        <v>0</v>
      </c>
      <c r="BE109" s="14">
        <f t="shared" si="32"/>
        <v>0</v>
      </c>
      <c r="BF109" s="14">
        <f t="shared" si="33"/>
        <v>4.5982344970508522E-7</v>
      </c>
      <c r="BG109" s="14">
        <f t="shared" si="34"/>
        <v>0</v>
      </c>
      <c r="BH109" s="14">
        <f t="shared" si="35"/>
        <v>0</v>
      </c>
      <c r="BI109" s="14">
        <f t="shared" si="36"/>
        <v>0</v>
      </c>
      <c r="BJ109" s="14">
        <f t="shared" si="37"/>
        <v>0</v>
      </c>
      <c r="BK109" s="14">
        <f t="shared" si="38"/>
        <v>0</v>
      </c>
      <c r="BL109" s="14">
        <f t="shared" si="39"/>
        <v>0</v>
      </c>
      <c r="BM109" s="14">
        <f t="shared" si="40"/>
        <v>1.5965070173760559E-2</v>
      </c>
      <c r="BN109" s="14">
        <f t="shared" si="41"/>
        <v>0</v>
      </c>
      <c r="BO109" s="14">
        <f t="shared" si="42"/>
        <v>0</v>
      </c>
      <c r="BP109" s="14">
        <f t="shared" si="43"/>
        <v>0</v>
      </c>
      <c r="BQ109" s="14">
        <f t="shared" si="44"/>
        <v>0</v>
      </c>
      <c r="BR109" s="14">
        <f t="shared" si="45"/>
        <v>1.6987717525904671E-6</v>
      </c>
      <c r="BS109" s="14">
        <f t="shared" si="46"/>
        <v>1.5965070173760559E-2</v>
      </c>
    </row>
    <row r="110" spans="1:71" x14ac:dyDescent="0.25">
      <c r="A110" s="9">
        <v>105</v>
      </c>
      <c r="B110" s="12" t="s">
        <v>286</v>
      </c>
      <c r="C110" s="12" t="s">
        <v>17</v>
      </c>
      <c r="D110" s="12" t="s">
        <v>20</v>
      </c>
      <c r="E110" s="12" t="s">
        <v>324</v>
      </c>
      <c r="F110" s="12" t="s">
        <v>156</v>
      </c>
      <c r="G110" s="18">
        <f>'Step 1 - Study Scope'!$A$16</f>
        <v>101325</v>
      </c>
      <c r="H110" s="12" t="s">
        <v>87</v>
      </c>
      <c r="I110" s="12">
        <v>1</v>
      </c>
      <c r="J110" s="12">
        <f>I110*'Step 1 - Study Scope'!$A$31</f>
        <v>4</v>
      </c>
      <c r="K110" s="12" t="s">
        <v>48</v>
      </c>
      <c r="L110" s="4" t="s">
        <v>144</v>
      </c>
      <c r="M110" s="4" t="s">
        <v>61</v>
      </c>
      <c r="N110" s="13" t="s">
        <v>102</v>
      </c>
      <c r="O110" s="12" t="s">
        <v>102</v>
      </c>
      <c r="P110" s="12" t="s">
        <v>66</v>
      </c>
      <c r="Q110" s="12" t="s">
        <v>110</v>
      </c>
      <c r="R110" s="16" t="s">
        <v>141</v>
      </c>
      <c r="S110" s="14">
        <v>55.178813964610228</v>
      </c>
      <c r="T110" s="13" t="s">
        <v>4</v>
      </c>
      <c r="U110" s="32">
        <v>0</v>
      </c>
      <c r="V110" s="33" t="s">
        <v>102</v>
      </c>
      <c r="W110" s="4" t="s">
        <v>101</v>
      </c>
      <c r="X110" s="13" t="s">
        <v>48</v>
      </c>
      <c r="Y110" s="16" t="s">
        <v>107</v>
      </c>
      <c r="Z110" s="12" t="s">
        <v>4</v>
      </c>
      <c r="AA110" s="22">
        <v>1</v>
      </c>
      <c r="AB110" s="77">
        <f t="shared" si="25"/>
        <v>55.178813964610228</v>
      </c>
      <c r="AC110" s="84">
        <f t="shared" si="26"/>
        <v>0</v>
      </c>
      <c r="AD110" s="30">
        <v>1</v>
      </c>
      <c r="AE110" s="84">
        <f t="shared" si="24"/>
        <v>0</v>
      </c>
      <c r="AF110" s="14">
        <v>0</v>
      </c>
      <c r="AG110" s="14">
        <v>0</v>
      </c>
      <c r="AH110" s="14">
        <v>0</v>
      </c>
      <c r="AI110" s="14">
        <v>0</v>
      </c>
      <c r="AJ110" s="14">
        <v>0</v>
      </c>
      <c r="AK110" s="14">
        <v>0</v>
      </c>
      <c r="AL110" s="14">
        <v>5.86E-9</v>
      </c>
      <c r="AM110" s="14">
        <v>0</v>
      </c>
      <c r="AN110" s="14">
        <v>0</v>
      </c>
      <c r="AO110" s="14">
        <v>0</v>
      </c>
      <c r="AP110" s="14">
        <v>0</v>
      </c>
      <c r="AQ110" s="14">
        <v>0</v>
      </c>
      <c r="AR110" s="14">
        <v>0</v>
      </c>
      <c r="AS110" s="14">
        <v>3.32E-3</v>
      </c>
      <c r="AT110" s="14">
        <v>0</v>
      </c>
      <c r="AU110" s="14">
        <v>0</v>
      </c>
      <c r="AV110" s="14">
        <v>0</v>
      </c>
      <c r="AW110" s="14">
        <v>0</v>
      </c>
      <c r="AX110" s="14">
        <v>1.5799999999999999E-8</v>
      </c>
      <c r="AY110" s="14">
        <v>3.32E-3</v>
      </c>
      <c r="AZ110" s="14">
        <f t="shared" si="27"/>
        <v>0</v>
      </c>
      <c r="BA110" s="14">
        <f t="shared" si="28"/>
        <v>0</v>
      </c>
      <c r="BB110" s="14">
        <f t="shared" si="29"/>
        <v>0</v>
      </c>
      <c r="BC110" s="14">
        <f t="shared" si="30"/>
        <v>0</v>
      </c>
      <c r="BD110" s="14">
        <f t="shared" si="31"/>
        <v>0</v>
      </c>
      <c r="BE110" s="14">
        <f t="shared" si="32"/>
        <v>0</v>
      </c>
      <c r="BF110" s="14">
        <f t="shared" si="33"/>
        <v>1.2933913993304638E-6</v>
      </c>
      <c r="BG110" s="14">
        <f t="shared" si="34"/>
        <v>0</v>
      </c>
      <c r="BH110" s="14">
        <f t="shared" si="35"/>
        <v>0</v>
      </c>
      <c r="BI110" s="14">
        <f t="shared" si="36"/>
        <v>0</v>
      </c>
      <c r="BJ110" s="14">
        <f t="shared" si="37"/>
        <v>0</v>
      </c>
      <c r="BK110" s="14">
        <f t="shared" si="38"/>
        <v>0</v>
      </c>
      <c r="BL110" s="14">
        <f t="shared" si="39"/>
        <v>0</v>
      </c>
      <c r="BM110" s="14">
        <f t="shared" si="40"/>
        <v>0.7327746494500238</v>
      </c>
      <c r="BN110" s="14">
        <f t="shared" si="41"/>
        <v>0</v>
      </c>
      <c r="BO110" s="14">
        <f t="shared" si="42"/>
        <v>0</v>
      </c>
      <c r="BP110" s="14">
        <f t="shared" si="43"/>
        <v>0</v>
      </c>
      <c r="BQ110" s="14">
        <f t="shared" si="44"/>
        <v>0</v>
      </c>
      <c r="BR110" s="14">
        <f t="shared" si="45"/>
        <v>3.4873010425633661E-6</v>
      </c>
      <c r="BS110" s="14">
        <f t="shared" si="46"/>
        <v>0.7327746494500238</v>
      </c>
    </row>
    <row r="111" spans="1:71" x14ac:dyDescent="0.25">
      <c r="A111" s="9">
        <v>106</v>
      </c>
      <c r="B111" s="12" t="s">
        <v>286</v>
      </c>
      <c r="C111" s="12" t="s">
        <v>17</v>
      </c>
      <c r="D111" s="12" t="s">
        <v>20</v>
      </c>
      <c r="E111" s="12" t="s">
        <v>324</v>
      </c>
      <c r="F111" s="12" t="s">
        <v>156</v>
      </c>
      <c r="G111" s="18">
        <f>'Step 1 - Study Scope'!$A$16</f>
        <v>101325</v>
      </c>
      <c r="H111" s="12" t="s">
        <v>87</v>
      </c>
      <c r="I111" s="12">
        <v>1</v>
      </c>
      <c r="J111" s="12">
        <f>I111*'Step 1 - Study Scope'!$A$31</f>
        <v>4</v>
      </c>
      <c r="K111" s="12" t="s">
        <v>78</v>
      </c>
      <c r="L111" s="4" t="s">
        <v>144</v>
      </c>
      <c r="M111" s="4" t="s">
        <v>61</v>
      </c>
      <c r="N111" s="13" t="s">
        <v>102</v>
      </c>
      <c r="O111" s="12" t="s">
        <v>102</v>
      </c>
      <c r="P111" s="12" t="s">
        <v>79</v>
      </c>
      <c r="Q111" s="12" t="s">
        <v>110</v>
      </c>
      <c r="R111" s="16" t="s">
        <v>142</v>
      </c>
      <c r="S111" s="14">
        <v>2.8753228120516505</v>
      </c>
      <c r="T111" s="13" t="s">
        <v>4</v>
      </c>
      <c r="U111" s="32">
        <v>0</v>
      </c>
      <c r="V111" s="33" t="s">
        <v>102</v>
      </c>
      <c r="W111" s="4" t="s">
        <v>101</v>
      </c>
      <c r="X111" s="13" t="s">
        <v>78</v>
      </c>
      <c r="Y111" s="15" t="s">
        <v>108</v>
      </c>
      <c r="Z111" s="12" t="s">
        <v>4</v>
      </c>
      <c r="AA111" s="22">
        <v>1</v>
      </c>
      <c r="AB111" s="77">
        <f t="shared" si="25"/>
        <v>2.8753228120516505</v>
      </c>
      <c r="AC111" s="84">
        <f t="shared" si="26"/>
        <v>0</v>
      </c>
      <c r="AD111" s="30">
        <v>1</v>
      </c>
      <c r="AE111" s="84">
        <f t="shared" si="24"/>
        <v>0</v>
      </c>
      <c r="AF111" s="14">
        <v>0</v>
      </c>
      <c r="AG111" s="14">
        <v>0</v>
      </c>
      <c r="AH111" s="14">
        <v>0</v>
      </c>
      <c r="AI111" s="14">
        <v>0</v>
      </c>
      <c r="AJ111" s="14">
        <v>0</v>
      </c>
      <c r="AK111" s="14">
        <v>0</v>
      </c>
      <c r="AL111" s="14">
        <v>0</v>
      </c>
      <c r="AM111" s="14">
        <v>0</v>
      </c>
      <c r="AN111" s="14">
        <v>0</v>
      </c>
      <c r="AO111" s="14">
        <v>0</v>
      </c>
      <c r="AP111" s="14">
        <v>0</v>
      </c>
      <c r="AQ111" s="14">
        <v>0</v>
      </c>
      <c r="AR111" s="14">
        <v>0</v>
      </c>
      <c r="AS111" s="14">
        <v>1.9800000000000002E-2</v>
      </c>
      <c r="AT111" s="14">
        <v>0</v>
      </c>
      <c r="AU111" s="14">
        <v>0</v>
      </c>
      <c r="AV111" s="14">
        <v>0</v>
      </c>
      <c r="AW111" s="14">
        <v>0</v>
      </c>
      <c r="AX111" s="14">
        <v>0</v>
      </c>
      <c r="AY111" s="14">
        <v>1.9800000000000002E-2</v>
      </c>
      <c r="AZ111" s="14">
        <f t="shared" si="27"/>
        <v>0</v>
      </c>
      <c r="BA111" s="14">
        <f t="shared" si="28"/>
        <v>0</v>
      </c>
      <c r="BB111" s="14">
        <f t="shared" si="29"/>
        <v>0</v>
      </c>
      <c r="BC111" s="14">
        <f t="shared" si="30"/>
        <v>0</v>
      </c>
      <c r="BD111" s="14">
        <f t="shared" si="31"/>
        <v>0</v>
      </c>
      <c r="BE111" s="14">
        <f t="shared" si="32"/>
        <v>0</v>
      </c>
      <c r="BF111" s="14">
        <f t="shared" si="33"/>
        <v>0</v>
      </c>
      <c r="BG111" s="14">
        <f t="shared" si="34"/>
        <v>0</v>
      </c>
      <c r="BH111" s="14">
        <f t="shared" si="35"/>
        <v>0</v>
      </c>
      <c r="BI111" s="14">
        <f t="shared" si="36"/>
        <v>0</v>
      </c>
      <c r="BJ111" s="14">
        <f t="shared" si="37"/>
        <v>0</v>
      </c>
      <c r="BK111" s="14">
        <f t="shared" si="38"/>
        <v>0</v>
      </c>
      <c r="BL111" s="14">
        <f t="shared" si="39"/>
        <v>0</v>
      </c>
      <c r="BM111" s="14">
        <f t="shared" si="40"/>
        <v>0.22772556671449073</v>
      </c>
      <c r="BN111" s="14">
        <f t="shared" si="41"/>
        <v>0</v>
      </c>
      <c r="BO111" s="14">
        <f t="shared" si="42"/>
        <v>0</v>
      </c>
      <c r="BP111" s="14">
        <f t="shared" si="43"/>
        <v>0</v>
      </c>
      <c r="BQ111" s="14">
        <f t="shared" si="44"/>
        <v>0</v>
      </c>
      <c r="BR111" s="14">
        <f t="shared" si="45"/>
        <v>0</v>
      </c>
      <c r="BS111" s="14">
        <f t="shared" si="46"/>
        <v>0.22772556671449073</v>
      </c>
    </row>
    <row r="112" spans="1:71" x14ac:dyDescent="0.25">
      <c r="A112" s="9">
        <v>107</v>
      </c>
      <c r="B112" s="12" t="s">
        <v>286</v>
      </c>
      <c r="C112" s="12" t="s">
        <v>17</v>
      </c>
      <c r="D112" s="12" t="s">
        <v>20</v>
      </c>
      <c r="E112" s="12" t="s">
        <v>324</v>
      </c>
      <c r="F112" s="12" t="s">
        <v>156</v>
      </c>
      <c r="G112" s="18">
        <f>'Step 1 - Study Scope'!$A$16</f>
        <v>101325</v>
      </c>
      <c r="H112" s="12" t="s">
        <v>87</v>
      </c>
      <c r="I112" s="12">
        <v>1</v>
      </c>
      <c r="J112" s="12">
        <f>I112*'Step 1 - Study Scope'!$A$31</f>
        <v>4</v>
      </c>
      <c r="K112" s="12" t="s">
        <v>78</v>
      </c>
      <c r="L112" s="4" t="s">
        <v>144</v>
      </c>
      <c r="M112" s="4" t="s">
        <v>61</v>
      </c>
      <c r="N112" s="13" t="s">
        <v>102</v>
      </c>
      <c r="O112" s="12" t="s">
        <v>102</v>
      </c>
      <c r="P112" s="12" t="s">
        <v>79</v>
      </c>
      <c r="Q112" s="12" t="s">
        <v>110</v>
      </c>
      <c r="R112" s="16" t="s">
        <v>141</v>
      </c>
      <c r="S112" s="14">
        <v>8.6259684361549489</v>
      </c>
      <c r="T112" s="13" t="s">
        <v>4</v>
      </c>
      <c r="U112" s="32">
        <v>0</v>
      </c>
      <c r="V112" s="33" t="s">
        <v>102</v>
      </c>
      <c r="W112" s="4" t="s">
        <v>101</v>
      </c>
      <c r="X112" s="13" t="s">
        <v>78</v>
      </c>
      <c r="Y112" s="16" t="s">
        <v>107</v>
      </c>
      <c r="Z112" s="12" t="s">
        <v>4</v>
      </c>
      <c r="AA112" s="22">
        <v>1</v>
      </c>
      <c r="AB112" s="77">
        <f t="shared" si="25"/>
        <v>8.6259684361549489</v>
      </c>
      <c r="AC112" s="84">
        <f t="shared" si="26"/>
        <v>0</v>
      </c>
      <c r="AD112" s="30">
        <v>1</v>
      </c>
      <c r="AE112" s="84">
        <f t="shared" si="24"/>
        <v>0</v>
      </c>
      <c r="AF112" s="14">
        <v>0</v>
      </c>
      <c r="AG112" s="14">
        <v>0</v>
      </c>
      <c r="AH112" s="14">
        <v>0</v>
      </c>
      <c r="AI112" s="14">
        <v>0</v>
      </c>
      <c r="AJ112" s="14">
        <v>0</v>
      </c>
      <c r="AK112" s="14">
        <v>0</v>
      </c>
      <c r="AL112" s="14">
        <v>0</v>
      </c>
      <c r="AM112" s="14">
        <v>0</v>
      </c>
      <c r="AN112" s="14">
        <v>0</v>
      </c>
      <c r="AO112" s="14">
        <v>0</v>
      </c>
      <c r="AP112" s="14">
        <v>0</v>
      </c>
      <c r="AQ112" s="14">
        <v>0</v>
      </c>
      <c r="AR112" s="14">
        <v>0</v>
      </c>
      <c r="AS112" s="14">
        <v>0.54900000000000004</v>
      </c>
      <c r="AT112" s="14">
        <v>0</v>
      </c>
      <c r="AU112" s="14">
        <v>0</v>
      </c>
      <c r="AV112" s="14">
        <v>0</v>
      </c>
      <c r="AW112" s="14">
        <v>0</v>
      </c>
      <c r="AX112" s="14">
        <v>0</v>
      </c>
      <c r="AY112" s="14">
        <v>0.54900000000000004</v>
      </c>
      <c r="AZ112" s="14">
        <f t="shared" si="27"/>
        <v>0</v>
      </c>
      <c r="BA112" s="14">
        <f t="shared" si="28"/>
        <v>0</v>
      </c>
      <c r="BB112" s="14">
        <f t="shared" si="29"/>
        <v>0</v>
      </c>
      <c r="BC112" s="14">
        <f t="shared" si="30"/>
        <v>0</v>
      </c>
      <c r="BD112" s="14">
        <f t="shared" si="31"/>
        <v>0</v>
      </c>
      <c r="BE112" s="14">
        <f t="shared" si="32"/>
        <v>0</v>
      </c>
      <c r="BF112" s="14">
        <f t="shared" si="33"/>
        <v>0</v>
      </c>
      <c r="BG112" s="14">
        <f t="shared" si="34"/>
        <v>0</v>
      </c>
      <c r="BH112" s="14">
        <f t="shared" si="35"/>
        <v>0</v>
      </c>
      <c r="BI112" s="14">
        <f t="shared" si="36"/>
        <v>0</v>
      </c>
      <c r="BJ112" s="14">
        <f t="shared" si="37"/>
        <v>0</v>
      </c>
      <c r="BK112" s="14">
        <f t="shared" si="38"/>
        <v>0</v>
      </c>
      <c r="BL112" s="14">
        <f t="shared" si="39"/>
        <v>0</v>
      </c>
      <c r="BM112" s="14">
        <f t="shared" si="40"/>
        <v>18.94262668579627</v>
      </c>
      <c r="BN112" s="14">
        <f t="shared" si="41"/>
        <v>0</v>
      </c>
      <c r="BO112" s="14">
        <f t="shared" si="42"/>
        <v>0</v>
      </c>
      <c r="BP112" s="14">
        <f t="shared" si="43"/>
        <v>0</v>
      </c>
      <c r="BQ112" s="14">
        <f t="shared" si="44"/>
        <v>0</v>
      </c>
      <c r="BR112" s="14">
        <f t="shared" si="45"/>
        <v>0</v>
      </c>
      <c r="BS112" s="14">
        <f t="shared" si="46"/>
        <v>18.94262668579627</v>
      </c>
    </row>
    <row r="113" spans="1:73" x14ac:dyDescent="0.25">
      <c r="A113" s="9">
        <v>108</v>
      </c>
      <c r="B113" s="12" t="s">
        <v>286</v>
      </c>
      <c r="C113" s="12" t="s">
        <v>17</v>
      </c>
      <c r="D113" s="12" t="s">
        <v>20</v>
      </c>
      <c r="E113" s="12" t="s">
        <v>324</v>
      </c>
      <c r="F113" s="12" t="s">
        <v>156</v>
      </c>
      <c r="G113" s="18">
        <f>'Step 1 - Study Scope'!$A$16</f>
        <v>101325</v>
      </c>
      <c r="H113" s="12" t="s">
        <v>87</v>
      </c>
      <c r="I113" s="12">
        <v>1</v>
      </c>
      <c r="J113" s="12">
        <f>I113*'Step 1 - Study Scope'!$A$31</f>
        <v>4</v>
      </c>
      <c r="K113" s="12" t="s">
        <v>52</v>
      </c>
      <c r="L113" s="4" t="s">
        <v>144</v>
      </c>
      <c r="M113" s="4" t="s">
        <v>61</v>
      </c>
      <c r="N113" s="13" t="s">
        <v>102</v>
      </c>
      <c r="O113" s="12" t="s">
        <v>102</v>
      </c>
      <c r="P113" s="12" t="s">
        <v>65</v>
      </c>
      <c r="Q113" s="12" t="s">
        <v>110</v>
      </c>
      <c r="R113" s="16" t="s">
        <v>142</v>
      </c>
      <c r="S113" s="14">
        <v>3.847876454468357</v>
      </c>
      <c r="T113" s="13" t="s">
        <v>4</v>
      </c>
      <c r="U113" s="32">
        <v>0</v>
      </c>
      <c r="V113" s="33" t="s">
        <v>102</v>
      </c>
      <c r="W113" s="4" t="s">
        <v>101</v>
      </c>
      <c r="X113" s="13" t="s">
        <v>52</v>
      </c>
      <c r="Y113" s="15" t="s">
        <v>108</v>
      </c>
      <c r="Z113" s="12" t="s">
        <v>4</v>
      </c>
      <c r="AA113" s="22">
        <v>1</v>
      </c>
      <c r="AB113" s="77">
        <f t="shared" si="25"/>
        <v>3.847876454468357</v>
      </c>
      <c r="AC113" s="84">
        <f t="shared" si="26"/>
        <v>0</v>
      </c>
      <c r="AD113" s="30">
        <v>1</v>
      </c>
      <c r="AE113" s="84">
        <f t="shared" si="24"/>
        <v>0</v>
      </c>
      <c r="AF113" s="14">
        <v>0</v>
      </c>
      <c r="AG113" s="14">
        <v>0</v>
      </c>
      <c r="AH113" s="14">
        <v>0</v>
      </c>
      <c r="AI113" s="14">
        <v>4.45E-3</v>
      </c>
      <c r="AJ113" s="14">
        <v>0</v>
      </c>
      <c r="AK113" s="14">
        <v>0</v>
      </c>
      <c r="AL113" s="14">
        <v>4.1599999999999997E-4</v>
      </c>
      <c r="AM113" s="14">
        <v>0</v>
      </c>
      <c r="AN113" s="14">
        <v>0</v>
      </c>
      <c r="AO113" s="14">
        <v>0</v>
      </c>
      <c r="AP113" s="14">
        <v>0</v>
      </c>
      <c r="AQ113" s="14">
        <v>0</v>
      </c>
      <c r="AR113" s="14">
        <v>0</v>
      </c>
      <c r="AS113" s="14">
        <v>115</v>
      </c>
      <c r="AT113" s="14">
        <v>0</v>
      </c>
      <c r="AU113" s="14">
        <v>0</v>
      </c>
      <c r="AV113" s="14">
        <v>0</v>
      </c>
      <c r="AW113" s="14">
        <v>0</v>
      </c>
      <c r="AX113" s="14">
        <v>5.2320000000000005E-2</v>
      </c>
      <c r="AY113" s="14">
        <v>115</v>
      </c>
      <c r="AZ113" s="14">
        <f t="shared" si="27"/>
        <v>0</v>
      </c>
      <c r="BA113" s="14">
        <f t="shared" si="28"/>
        <v>0</v>
      </c>
      <c r="BB113" s="14">
        <f t="shared" si="29"/>
        <v>0</v>
      </c>
      <c r="BC113" s="14">
        <f t="shared" si="30"/>
        <v>6.8492200889536753E-2</v>
      </c>
      <c r="BD113" s="14">
        <f t="shared" si="31"/>
        <v>0</v>
      </c>
      <c r="BE113" s="14">
        <f t="shared" si="32"/>
        <v>0</v>
      </c>
      <c r="BF113" s="14">
        <f t="shared" si="33"/>
        <v>6.4028664202353458E-3</v>
      </c>
      <c r="BG113" s="14">
        <f t="shared" si="34"/>
        <v>0</v>
      </c>
      <c r="BH113" s="14">
        <f t="shared" si="35"/>
        <v>0</v>
      </c>
      <c r="BI113" s="14">
        <f t="shared" si="36"/>
        <v>0</v>
      </c>
      <c r="BJ113" s="14">
        <f t="shared" si="37"/>
        <v>0</v>
      </c>
      <c r="BK113" s="14">
        <f t="shared" si="38"/>
        <v>0</v>
      </c>
      <c r="BL113" s="14">
        <f t="shared" si="39"/>
        <v>0</v>
      </c>
      <c r="BM113" s="14">
        <f t="shared" si="40"/>
        <v>1770.0231690554442</v>
      </c>
      <c r="BN113" s="14">
        <f t="shared" si="41"/>
        <v>0</v>
      </c>
      <c r="BO113" s="14">
        <f t="shared" si="42"/>
        <v>0</v>
      </c>
      <c r="BP113" s="14">
        <f t="shared" si="43"/>
        <v>0</v>
      </c>
      <c r="BQ113" s="14">
        <f t="shared" si="44"/>
        <v>0</v>
      </c>
      <c r="BR113" s="14">
        <f t="shared" si="45"/>
        <v>0.80528358439113779</v>
      </c>
      <c r="BS113" s="14">
        <f t="shared" si="46"/>
        <v>1770.0231690554442</v>
      </c>
    </row>
    <row r="114" spans="1:73" x14ac:dyDescent="0.25">
      <c r="A114" s="9">
        <v>109</v>
      </c>
      <c r="B114" s="12" t="s">
        <v>286</v>
      </c>
      <c r="C114" s="12" t="s">
        <v>17</v>
      </c>
      <c r="D114" s="12" t="s">
        <v>20</v>
      </c>
      <c r="E114" s="12" t="s">
        <v>324</v>
      </c>
      <c r="F114" s="12" t="s">
        <v>156</v>
      </c>
      <c r="G114" s="18">
        <f>'Step 1 - Study Scope'!$A$16</f>
        <v>101325</v>
      </c>
      <c r="H114" s="12" t="s">
        <v>87</v>
      </c>
      <c r="I114" s="12">
        <v>1</v>
      </c>
      <c r="J114" s="12">
        <f>I114*'Step 1 - Study Scope'!$A$31</f>
        <v>4</v>
      </c>
      <c r="K114" s="12" t="s">
        <v>52</v>
      </c>
      <c r="L114" s="4" t="s">
        <v>144</v>
      </c>
      <c r="M114" s="4" t="s">
        <v>61</v>
      </c>
      <c r="N114" s="13" t="s">
        <v>102</v>
      </c>
      <c r="O114" s="12" t="s">
        <v>102</v>
      </c>
      <c r="P114" s="12" t="s">
        <v>65</v>
      </c>
      <c r="Q114" s="12" t="s">
        <v>110</v>
      </c>
      <c r="R114" s="16" t="s">
        <v>141</v>
      </c>
      <c r="S114" s="14">
        <v>11.543629363405069</v>
      </c>
      <c r="T114" s="13" t="s">
        <v>4</v>
      </c>
      <c r="U114" s="32">
        <v>0</v>
      </c>
      <c r="V114" s="33" t="s">
        <v>102</v>
      </c>
      <c r="W114" s="4" t="s">
        <v>101</v>
      </c>
      <c r="X114" s="13" t="s">
        <v>52</v>
      </c>
      <c r="Y114" s="16" t="s">
        <v>107</v>
      </c>
      <c r="Z114" s="12" t="s">
        <v>4</v>
      </c>
      <c r="AA114" s="22">
        <v>1</v>
      </c>
      <c r="AB114" s="77">
        <f t="shared" si="25"/>
        <v>11.543629363405069</v>
      </c>
      <c r="AC114" s="84">
        <f t="shared" si="26"/>
        <v>0</v>
      </c>
      <c r="AD114" s="30">
        <v>1</v>
      </c>
      <c r="AE114" s="84">
        <f t="shared" si="24"/>
        <v>0</v>
      </c>
      <c r="AF114" s="14">
        <v>0</v>
      </c>
      <c r="AG114" s="14">
        <v>0</v>
      </c>
      <c r="AH114" s="14">
        <v>0</v>
      </c>
      <c r="AI114" s="14">
        <v>1.06E-2</v>
      </c>
      <c r="AJ114" s="14">
        <v>0</v>
      </c>
      <c r="AK114" s="14">
        <v>0</v>
      </c>
      <c r="AL114" s="14">
        <v>2.4000000000000001E-5</v>
      </c>
      <c r="AM114" s="14">
        <v>0</v>
      </c>
      <c r="AN114" s="14">
        <v>0</v>
      </c>
      <c r="AO114" s="14">
        <v>0</v>
      </c>
      <c r="AP114" s="14">
        <v>0</v>
      </c>
      <c r="AQ114" s="14">
        <v>0</v>
      </c>
      <c r="AR114" s="14">
        <v>0</v>
      </c>
      <c r="AS114" s="14">
        <v>287</v>
      </c>
      <c r="AT114" s="14">
        <v>0</v>
      </c>
      <c r="AU114" s="14">
        <v>0</v>
      </c>
      <c r="AV114" s="14">
        <v>0</v>
      </c>
      <c r="AW114" s="14">
        <v>0</v>
      </c>
      <c r="AX114" s="14">
        <v>0.1220648</v>
      </c>
      <c r="AY114" s="14">
        <v>287</v>
      </c>
      <c r="AZ114" s="14">
        <f t="shared" si="27"/>
        <v>0</v>
      </c>
      <c r="BA114" s="14">
        <f t="shared" si="28"/>
        <v>0</v>
      </c>
      <c r="BB114" s="14">
        <f t="shared" si="29"/>
        <v>0</v>
      </c>
      <c r="BC114" s="14">
        <f t="shared" si="30"/>
        <v>0.48944988500837494</v>
      </c>
      <c r="BD114" s="14">
        <f t="shared" si="31"/>
        <v>0</v>
      </c>
      <c r="BE114" s="14">
        <f t="shared" si="32"/>
        <v>0</v>
      </c>
      <c r="BF114" s="14">
        <f t="shared" si="33"/>
        <v>1.1081884188868867E-3</v>
      </c>
      <c r="BG114" s="14">
        <f t="shared" si="34"/>
        <v>0</v>
      </c>
      <c r="BH114" s="14">
        <f t="shared" si="35"/>
        <v>0</v>
      </c>
      <c r="BI114" s="14">
        <f t="shared" si="36"/>
        <v>0</v>
      </c>
      <c r="BJ114" s="14">
        <f t="shared" si="37"/>
        <v>0</v>
      </c>
      <c r="BK114" s="14">
        <f t="shared" si="38"/>
        <v>0</v>
      </c>
      <c r="BL114" s="14">
        <f t="shared" si="39"/>
        <v>0</v>
      </c>
      <c r="BM114" s="14">
        <f t="shared" si="40"/>
        <v>13252.086509189019</v>
      </c>
      <c r="BN114" s="14">
        <f t="shared" si="41"/>
        <v>0</v>
      </c>
      <c r="BO114" s="14">
        <f t="shared" si="42"/>
        <v>0</v>
      </c>
      <c r="BP114" s="14">
        <f t="shared" si="43"/>
        <v>0</v>
      </c>
      <c r="BQ114" s="14">
        <f t="shared" si="44"/>
        <v>0</v>
      </c>
      <c r="BR114" s="14">
        <f t="shared" si="45"/>
        <v>5.636283238072668</v>
      </c>
      <c r="BS114" s="14">
        <f t="shared" si="46"/>
        <v>13252.086509189019</v>
      </c>
    </row>
    <row r="115" spans="1:73" x14ac:dyDescent="0.25">
      <c r="A115" s="9">
        <v>110</v>
      </c>
      <c r="B115" s="12" t="s">
        <v>286</v>
      </c>
      <c r="C115" s="12" t="s">
        <v>17</v>
      </c>
      <c r="D115" s="12" t="s">
        <v>20</v>
      </c>
      <c r="E115" s="12" t="s">
        <v>324</v>
      </c>
      <c r="F115" s="12" t="s">
        <v>156</v>
      </c>
      <c r="G115" s="18">
        <f>'Step 1 - Study Scope'!$A$16</f>
        <v>101325</v>
      </c>
      <c r="H115" s="12" t="s">
        <v>87</v>
      </c>
      <c r="I115" s="12">
        <v>1</v>
      </c>
      <c r="J115" s="12">
        <f>I115*'Step 1 - Study Scope'!$A$31</f>
        <v>4</v>
      </c>
      <c r="K115" s="12" t="s">
        <v>53</v>
      </c>
      <c r="L115" s="4" t="s">
        <v>144</v>
      </c>
      <c r="M115" s="4" t="s">
        <v>61</v>
      </c>
      <c r="N115" s="13" t="s">
        <v>102</v>
      </c>
      <c r="O115" s="12" t="s">
        <v>102</v>
      </c>
      <c r="P115" s="12" t="s">
        <v>67</v>
      </c>
      <c r="Q115" s="12" t="s">
        <v>110</v>
      </c>
      <c r="R115" s="16" t="s">
        <v>142</v>
      </c>
      <c r="S115" s="14">
        <v>5.9560258249641311</v>
      </c>
      <c r="T115" s="13" t="s">
        <v>4</v>
      </c>
      <c r="U115" s="32">
        <v>0</v>
      </c>
      <c r="V115" s="33" t="s">
        <v>102</v>
      </c>
      <c r="W115" s="4" t="s">
        <v>101</v>
      </c>
      <c r="X115" s="13" t="s">
        <v>53</v>
      </c>
      <c r="Y115" s="15" t="s">
        <v>108</v>
      </c>
      <c r="Z115" s="12" t="s">
        <v>4</v>
      </c>
      <c r="AA115" s="22">
        <v>1</v>
      </c>
      <c r="AB115" s="77">
        <f t="shared" si="25"/>
        <v>5.9560258249641311</v>
      </c>
      <c r="AC115" s="84">
        <f t="shared" si="26"/>
        <v>0</v>
      </c>
      <c r="AD115" s="30">
        <v>1</v>
      </c>
      <c r="AE115" s="84">
        <f t="shared" si="24"/>
        <v>0</v>
      </c>
      <c r="AF115" s="14">
        <v>0</v>
      </c>
      <c r="AG115" s="14">
        <v>0</v>
      </c>
      <c r="AH115" s="14">
        <v>0</v>
      </c>
      <c r="AI115" s="14">
        <v>4.7500000000000003E-9</v>
      </c>
      <c r="AJ115" s="14">
        <v>0</v>
      </c>
      <c r="AK115" s="14">
        <v>0</v>
      </c>
      <c r="AL115" s="14">
        <v>1.1000000000000001E-7</v>
      </c>
      <c r="AM115" s="14">
        <v>0</v>
      </c>
      <c r="AN115" s="14">
        <v>0</v>
      </c>
      <c r="AO115" s="14">
        <v>0</v>
      </c>
      <c r="AP115" s="14">
        <v>0</v>
      </c>
      <c r="AQ115" s="14">
        <v>0</v>
      </c>
      <c r="AR115" s="14">
        <v>0</v>
      </c>
      <c r="AS115" s="14">
        <v>2.9099999999999999E-5</v>
      </c>
      <c r="AT115" s="14">
        <v>0</v>
      </c>
      <c r="AU115" s="14">
        <v>0</v>
      </c>
      <c r="AV115" s="14">
        <v>0</v>
      </c>
      <c r="AW115" s="14">
        <v>0</v>
      </c>
      <c r="AX115" s="14">
        <v>3.5260000000000002E-7</v>
      </c>
      <c r="AY115" s="14">
        <v>2.9099999999999999E-5</v>
      </c>
      <c r="AZ115" s="14">
        <f t="shared" si="27"/>
        <v>0</v>
      </c>
      <c r="BA115" s="14">
        <f t="shared" si="28"/>
        <v>0</v>
      </c>
      <c r="BB115" s="14">
        <f t="shared" si="29"/>
        <v>0</v>
      </c>
      <c r="BC115" s="14">
        <f t="shared" si="30"/>
        <v>1.1316449067431851E-7</v>
      </c>
      <c r="BD115" s="14">
        <f t="shared" si="31"/>
        <v>0</v>
      </c>
      <c r="BE115" s="14">
        <f t="shared" si="32"/>
        <v>0</v>
      </c>
      <c r="BF115" s="14">
        <f t="shared" si="33"/>
        <v>2.6206513629842177E-6</v>
      </c>
      <c r="BG115" s="14">
        <f t="shared" si="34"/>
        <v>0</v>
      </c>
      <c r="BH115" s="14">
        <f t="shared" si="35"/>
        <v>0</v>
      </c>
      <c r="BI115" s="14">
        <f t="shared" si="36"/>
        <v>0</v>
      </c>
      <c r="BJ115" s="14">
        <f t="shared" si="37"/>
        <v>0</v>
      </c>
      <c r="BK115" s="14">
        <f t="shared" si="38"/>
        <v>0</v>
      </c>
      <c r="BL115" s="14">
        <f t="shared" si="39"/>
        <v>0</v>
      </c>
      <c r="BM115" s="14">
        <f t="shared" si="40"/>
        <v>6.9328140602582485E-4</v>
      </c>
      <c r="BN115" s="14">
        <f t="shared" si="41"/>
        <v>0</v>
      </c>
      <c r="BO115" s="14">
        <f t="shared" si="42"/>
        <v>0</v>
      </c>
      <c r="BP115" s="14">
        <f t="shared" si="43"/>
        <v>0</v>
      </c>
      <c r="BQ115" s="14">
        <f t="shared" si="44"/>
        <v>0</v>
      </c>
      <c r="BR115" s="14">
        <f t="shared" si="45"/>
        <v>8.4003788235294109E-6</v>
      </c>
      <c r="BS115" s="14">
        <f t="shared" si="46"/>
        <v>6.9328140602582485E-4</v>
      </c>
    </row>
    <row r="116" spans="1:73" x14ac:dyDescent="0.25">
      <c r="A116" s="9">
        <v>111</v>
      </c>
      <c r="B116" s="12" t="s">
        <v>286</v>
      </c>
      <c r="C116" s="12" t="s">
        <v>17</v>
      </c>
      <c r="D116" s="12" t="s">
        <v>20</v>
      </c>
      <c r="E116" s="12" t="s">
        <v>324</v>
      </c>
      <c r="F116" s="12" t="s">
        <v>156</v>
      </c>
      <c r="G116" s="18">
        <f>'Step 1 - Study Scope'!$A$16</f>
        <v>101325</v>
      </c>
      <c r="H116" s="12" t="s">
        <v>87</v>
      </c>
      <c r="I116" s="12">
        <v>1</v>
      </c>
      <c r="J116" s="12">
        <f>I116*'Step 1 - Study Scope'!$A$31</f>
        <v>4</v>
      </c>
      <c r="K116" s="12" t="s">
        <v>53</v>
      </c>
      <c r="L116" s="4" t="s">
        <v>144</v>
      </c>
      <c r="M116" s="4" t="s">
        <v>61</v>
      </c>
      <c r="N116" s="13" t="s">
        <v>102</v>
      </c>
      <c r="O116" s="12" t="s">
        <v>102</v>
      </c>
      <c r="P116" s="12" t="s">
        <v>67</v>
      </c>
      <c r="Q116" s="12" t="s">
        <v>110</v>
      </c>
      <c r="R116" s="16" t="s">
        <v>141</v>
      </c>
      <c r="S116" s="14">
        <v>17.868077474892392</v>
      </c>
      <c r="T116" s="13" t="s">
        <v>4</v>
      </c>
      <c r="U116" s="32">
        <v>0</v>
      </c>
      <c r="V116" s="33" t="s">
        <v>102</v>
      </c>
      <c r="W116" s="4" t="s">
        <v>101</v>
      </c>
      <c r="X116" s="13" t="s">
        <v>53</v>
      </c>
      <c r="Y116" s="16" t="s">
        <v>107</v>
      </c>
      <c r="Z116" s="12" t="s">
        <v>4</v>
      </c>
      <c r="AA116" s="22">
        <v>1</v>
      </c>
      <c r="AB116" s="77">
        <f t="shared" si="25"/>
        <v>17.868077474892392</v>
      </c>
      <c r="AC116" s="84">
        <f t="shared" si="26"/>
        <v>0</v>
      </c>
      <c r="AD116" s="30">
        <v>1</v>
      </c>
      <c r="AE116" s="84">
        <f t="shared" si="24"/>
        <v>0</v>
      </c>
      <c r="AF116" s="14">
        <v>0</v>
      </c>
      <c r="AG116" s="14">
        <v>0</v>
      </c>
      <c r="AH116" s="14">
        <v>0</v>
      </c>
      <c r="AI116" s="14">
        <v>3.8799999999999998E-9</v>
      </c>
      <c r="AJ116" s="14">
        <v>0</v>
      </c>
      <c r="AK116" s="14">
        <v>0</v>
      </c>
      <c r="AL116" s="14">
        <v>1.5700000000000002E-8</v>
      </c>
      <c r="AM116" s="14">
        <v>0</v>
      </c>
      <c r="AN116" s="14">
        <v>0</v>
      </c>
      <c r="AO116" s="14">
        <v>0</v>
      </c>
      <c r="AP116" s="14">
        <v>0</v>
      </c>
      <c r="AQ116" s="14">
        <v>0</v>
      </c>
      <c r="AR116" s="14">
        <v>0</v>
      </c>
      <c r="AS116" s="14">
        <v>0.21199999999999999</v>
      </c>
      <c r="AT116" s="14">
        <v>0</v>
      </c>
      <c r="AU116" s="14">
        <v>0</v>
      </c>
      <c r="AV116" s="14">
        <v>0</v>
      </c>
      <c r="AW116" s="14">
        <v>0</v>
      </c>
      <c r="AX116" s="14">
        <v>8.6900000000000004E-8</v>
      </c>
      <c r="AY116" s="14">
        <v>0.21199999999999999</v>
      </c>
      <c r="AZ116" s="14">
        <f t="shared" si="27"/>
        <v>0</v>
      </c>
      <c r="BA116" s="14">
        <f t="shared" si="28"/>
        <v>0</v>
      </c>
      <c r="BB116" s="14">
        <f t="shared" si="29"/>
        <v>0</v>
      </c>
      <c r="BC116" s="14">
        <f t="shared" si="30"/>
        <v>2.7731256241032988E-7</v>
      </c>
      <c r="BD116" s="14">
        <f t="shared" si="31"/>
        <v>0</v>
      </c>
      <c r="BE116" s="14">
        <f t="shared" si="32"/>
        <v>0</v>
      </c>
      <c r="BF116" s="14">
        <f t="shared" si="33"/>
        <v>1.1221152654232423E-6</v>
      </c>
      <c r="BG116" s="14">
        <f t="shared" si="34"/>
        <v>0</v>
      </c>
      <c r="BH116" s="14">
        <f t="shared" si="35"/>
        <v>0</v>
      </c>
      <c r="BI116" s="14">
        <f t="shared" si="36"/>
        <v>0</v>
      </c>
      <c r="BJ116" s="14">
        <f t="shared" si="37"/>
        <v>0</v>
      </c>
      <c r="BK116" s="14">
        <f t="shared" si="38"/>
        <v>0</v>
      </c>
      <c r="BL116" s="14">
        <f t="shared" si="39"/>
        <v>0</v>
      </c>
      <c r="BM116" s="14">
        <f t="shared" si="40"/>
        <v>15.152129698708748</v>
      </c>
      <c r="BN116" s="14">
        <f t="shared" si="41"/>
        <v>0</v>
      </c>
      <c r="BO116" s="14">
        <f t="shared" si="42"/>
        <v>0</v>
      </c>
      <c r="BP116" s="14">
        <f t="shared" si="43"/>
        <v>0</v>
      </c>
      <c r="BQ116" s="14">
        <f t="shared" si="44"/>
        <v>0</v>
      </c>
      <c r="BR116" s="14">
        <f t="shared" si="45"/>
        <v>6.2109437302725957E-6</v>
      </c>
      <c r="BS116" s="14">
        <f t="shared" si="46"/>
        <v>15.152129698708748</v>
      </c>
    </row>
    <row r="117" spans="1:73" x14ac:dyDescent="0.25">
      <c r="A117" s="9">
        <v>112</v>
      </c>
      <c r="B117" s="13" t="s">
        <v>286</v>
      </c>
      <c r="C117" s="3" t="s">
        <v>339</v>
      </c>
      <c r="D117" s="3" t="s">
        <v>20</v>
      </c>
      <c r="E117" s="3" t="s">
        <v>324</v>
      </c>
      <c r="F117" s="12" t="s">
        <v>156</v>
      </c>
      <c r="G117" s="18">
        <f>'Step 1 - Study Scope'!$A$16</f>
        <v>101325</v>
      </c>
      <c r="H117" s="12" t="s">
        <v>87</v>
      </c>
      <c r="I117" s="12">
        <v>1</v>
      </c>
      <c r="J117" s="12">
        <v>1</v>
      </c>
      <c r="K117" s="3" t="s">
        <v>150</v>
      </c>
      <c r="L117" s="3" t="s">
        <v>100</v>
      </c>
      <c r="M117" s="3" t="s">
        <v>61</v>
      </c>
      <c r="N117" s="12" t="s">
        <v>102</v>
      </c>
      <c r="O117" s="3" t="s">
        <v>102</v>
      </c>
      <c r="P117" s="3" t="s">
        <v>102</v>
      </c>
      <c r="Q117" s="21" t="s">
        <v>110</v>
      </c>
      <c r="R117" s="15" t="s">
        <v>142</v>
      </c>
      <c r="S117" s="14">
        <v>1.4434192328465458</v>
      </c>
      <c r="T117" s="12" t="s">
        <v>76</v>
      </c>
      <c r="U117" s="32">
        <v>0</v>
      </c>
      <c r="V117" s="33" t="s">
        <v>102</v>
      </c>
      <c r="W117" s="3" t="s">
        <v>101</v>
      </c>
      <c r="X117" s="15" t="s">
        <v>153</v>
      </c>
      <c r="Y117" s="15" t="s">
        <v>154</v>
      </c>
      <c r="Z117" s="12" t="s">
        <v>76</v>
      </c>
      <c r="AA117" s="22">
        <v>1</v>
      </c>
      <c r="AB117" s="77">
        <f t="shared" si="25"/>
        <v>1.4434192328465458</v>
      </c>
      <c r="AC117" s="84">
        <f t="shared" si="26"/>
        <v>0</v>
      </c>
      <c r="AD117" s="30">
        <v>1</v>
      </c>
      <c r="AE117" s="84">
        <f t="shared" si="2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2.4460755839999999</v>
      </c>
      <c r="AU117" s="14">
        <v>0</v>
      </c>
      <c r="AV117" s="14">
        <v>0</v>
      </c>
      <c r="AW117" s="14">
        <v>0</v>
      </c>
      <c r="AX117" s="14">
        <v>9.0220099999999994E-5</v>
      </c>
      <c r="AY117" s="14">
        <v>0</v>
      </c>
      <c r="AZ117" s="14">
        <f t="shared" si="27"/>
        <v>0</v>
      </c>
      <c r="BA117" s="14">
        <f t="shared" si="28"/>
        <v>0</v>
      </c>
      <c r="BB117" s="14">
        <f t="shared" si="29"/>
        <v>0</v>
      </c>
      <c r="BC117" s="14">
        <f t="shared" si="30"/>
        <v>0</v>
      </c>
      <c r="BD117" s="14">
        <f t="shared" si="31"/>
        <v>0</v>
      </c>
      <c r="BE117" s="14">
        <f t="shared" si="32"/>
        <v>0</v>
      </c>
      <c r="BF117" s="14">
        <f t="shared" si="33"/>
        <v>0</v>
      </c>
      <c r="BG117" s="14">
        <f t="shared" si="34"/>
        <v>0</v>
      </c>
      <c r="BH117" s="14">
        <f t="shared" si="35"/>
        <v>0</v>
      </c>
      <c r="BI117" s="14">
        <f t="shared" si="36"/>
        <v>0</v>
      </c>
      <c r="BJ117" s="14">
        <f t="shared" si="37"/>
        <v>0</v>
      </c>
      <c r="BK117" s="14">
        <f t="shared" si="38"/>
        <v>0</v>
      </c>
      <c r="BL117" s="14">
        <f t="shared" si="39"/>
        <v>0</v>
      </c>
      <c r="BM117" s="14">
        <f t="shared" si="40"/>
        <v>0</v>
      </c>
      <c r="BN117" s="14">
        <f t="shared" si="41"/>
        <v>3.5307125429419464</v>
      </c>
      <c r="BO117" s="14">
        <f t="shared" si="42"/>
        <v>0</v>
      </c>
      <c r="BP117" s="14">
        <f t="shared" si="43"/>
        <v>0</v>
      </c>
      <c r="BQ117" s="14">
        <f t="shared" si="44"/>
        <v>0</v>
      </c>
      <c r="BR117" s="14">
        <f t="shared" si="45"/>
        <v>1.3022542752933865E-4</v>
      </c>
      <c r="BS117" s="14">
        <f t="shared" si="46"/>
        <v>0</v>
      </c>
    </row>
    <row r="118" spans="1:73" x14ac:dyDescent="0.25">
      <c r="A118" s="9">
        <v>113</v>
      </c>
      <c r="B118" s="13" t="s">
        <v>286</v>
      </c>
      <c r="C118" s="3" t="s">
        <v>17</v>
      </c>
      <c r="D118" s="3" t="s">
        <v>20</v>
      </c>
      <c r="E118" s="3" t="s">
        <v>324</v>
      </c>
      <c r="F118" s="12" t="s">
        <v>156</v>
      </c>
      <c r="G118" s="18">
        <f>'Step 1 - Study Scope'!$A$16</f>
        <v>101325</v>
      </c>
      <c r="H118" s="12" t="s">
        <v>87</v>
      </c>
      <c r="I118" s="12">
        <v>1</v>
      </c>
      <c r="J118" s="12">
        <f>I118*'Step 1 - Study Scope'!$A$31</f>
        <v>4</v>
      </c>
      <c r="K118" s="3" t="s">
        <v>150</v>
      </c>
      <c r="L118" s="3" t="s">
        <v>100</v>
      </c>
      <c r="M118" s="3" t="s">
        <v>61</v>
      </c>
      <c r="N118" s="12" t="s">
        <v>102</v>
      </c>
      <c r="O118" s="3" t="s">
        <v>102</v>
      </c>
      <c r="P118" s="3" t="s">
        <v>102</v>
      </c>
      <c r="Q118" s="21" t="s">
        <v>110</v>
      </c>
      <c r="R118" s="15" t="s">
        <v>142</v>
      </c>
      <c r="S118" s="14">
        <v>1.4434192328465458</v>
      </c>
      <c r="T118" s="12" t="s">
        <v>76</v>
      </c>
      <c r="U118" s="32">
        <v>0</v>
      </c>
      <c r="V118" s="33" t="s">
        <v>102</v>
      </c>
      <c r="W118" s="3" t="s">
        <v>101</v>
      </c>
      <c r="X118" s="15" t="s">
        <v>153</v>
      </c>
      <c r="Y118" s="15" t="s">
        <v>154</v>
      </c>
      <c r="Z118" s="12" t="s">
        <v>76</v>
      </c>
      <c r="AA118" s="22">
        <v>1</v>
      </c>
      <c r="AB118" s="77">
        <f t="shared" si="25"/>
        <v>1.4434192328465458</v>
      </c>
      <c r="AC118" s="84">
        <f t="shared" si="26"/>
        <v>0</v>
      </c>
      <c r="AD118" s="30">
        <v>1</v>
      </c>
      <c r="AE118" s="84">
        <f t="shared" si="2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2.4460755839999999</v>
      </c>
      <c r="AU118" s="14">
        <v>0</v>
      </c>
      <c r="AV118" s="14">
        <v>0</v>
      </c>
      <c r="AW118" s="14">
        <v>0</v>
      </c>
      <c r="AX118" s="14">
        <v>9.0220099999999994E-5</v>
      </c>
      <c r="AY118" s="14">
        <v>0</v>
      </c>
      <c r="AZ118" s="14">
        <f t="shared" si="27"/>
        <v>0</v>
      </c>
      <c r="BA118" s="14">
        <f t="shared" si="28"/>
        <v>0</v>
      </c>
      <c r="BB118" s="14">
        <f t="shared" si="29"/>
        <v>0</v>
      </c>
      <c r="BC118" s="14">
        <f t="shared" si="30"/>
        <v>0</v>
      </c>
      <c r="BD118" s="14">
        <f t="shared" si="31"/>
        <v>0</v>
      </c>
      <c r="BE118" s="14">
        <f t="shared" si="32"/>
        <v>0</v>
      </c>
      <c r="BF118" s="14">
        <f t="shared" si="33"/>
        <v>0</v>
      </c>
      <c r="BG118" s="14">
        <f t="shared" si="34"/>
        <v>0</v>
      </c>
      <c r="BH118" s="14">
        <f t="shared" si="35"/>
        <v>0</v>
      </c>
      <c r="BI118" s="14">
        <f t="shared" si="36"/>
        <v>0</v>
      </c>
      <c r="BJ118" s="14">
        <f t="shared" si="37"/>
        <v>0</v>
      </c>
      <c r="BK118" s="14">
        <f t="shared" si="38"/>
        <v>0</v>
      </c>
      <c r="BL118" s="14">
        <f t="shared" si="39"/>
        <v>0</v>
      </c>
      <c r="BM118" s="14">
        <f t="shared" si="40"/>
        <v>0</v>
      </c>
      <c r="BN118" s="14">
        <f t="shared" si="41"/>
        <v>14.122850171767785</v>
      </c>
      <c r="BO118" s="14">
        <f t="shared" si="42"/>
        <v>0</v>
      </c>
      <c r="BP118" s="14">
        <f t="shared" si="43"/>
        <v>0</v>
      </c>
      <c r="BQ118" s="14">
        <f t="shared" si="44"/>
        <v>0</v>
      </c>
      <c r="BR118" s="14">
        <f t="shared" si="45"/>
        <v>5.2090171011735461E-4</v>
      </c>
      <c r="BS118" s="14">
        <f t="shared" si="46"/>
        <v>0</v>
      </c>
    </row>
    <row r="119" spans="1:73" x14ac:dyDescent="0.25">
      <c r="A119" s="9">
        <v>114</v>
      </c>
      <c r="B119" s="13" t="s">
        <v>286</v>
      </c>
      <c r="C119" s="3" t="s">
        <v>17</v>
      </c>
      <c r="D119" s="3" t="s">
        <v>20</v>
      </c>
      <c r="E119" s="3" t="s">
        <v>325</v>
      </c>
      <c r="F119" s="12" t="s">
        <v>156</v>
      </c>
      <c r="G119" s="18">
        <f>'Step 1 - Study Scope'!$A$16</f>
        <v>101325</v>
      </c>
      <c r="H119" s="12" t="s">
        <v>87</v>
      </c>
      <c r="I119" s="12">
        <v>1</v>
      </c>
      <c r="J119" s="12">
        <f>I119*'Step 1 - Study Scope'!$A$31</f>
        <v>4</v>
      </c>
      <c r="K119" s="3" t="s">
        <v>151</v>
      </c>
      <c r="L119" s="3" t="s">
        <v>100</v>
      </c>
      <c r="M119" s="3" t="s">
        <v>61</v>
      </c>
      <c r="N119" s="12" t="s">
        <v>102</v>
      </c>
      <c r="O119" s="3" t="s">
        <v>102</v>
      </c>
      <c r="P119" s="3" t="s">
        <v>102</v>
      </c>
      <c r="Q119" s="21" t="s">
        <v>110</v>
      </c>
      <c r="R119" s="15" t="s">
        <v>142</v>
      </c>
      <c r="S119" s="14">
        <v>2.88</v>
      </c>
      <c r="T119" s="12" t="s">
        <v>76</v>
      </c>
      <c r="U119" s="32">
        <v>0</v>
      </c>
      <c r="V119" s="33" t="s">
        <v>102</v>
      </c>
      <c r="W119" s="3" t="s">
        <v>101</v>
      </c>
      <c r="X119" s="15" t="s">
        <v>153</v>
      </c>
      <c r="Y119" s="15" t="s">
        <v>154</v>
      </c>
      <c r="Z119" s="12" t="s">
        <v>76</v>
      </c>
      <c r="AA119" s="22">
        <v>1</v>
      </c>
      <c r="AB119" s="77">
        <f t="shared" si="25"/>
        <v>2.88</v>
      </c>
      <c r="AC119" s="84">
        <f t="shared" si="26"/>
        <v>0</v>
      </c>
      <c r="AD119" s="30">
        <v>1</v>
      </c>
      <c r="AE119" s="84">
        <f t="shared" si="2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2.4460755839999999</v>
      </c>
      <c r="AU119" s="14">
        <v>0</v>
      </c>
      <c r="AV119" s="14">
        <v>0</v>
      </c>
      <c r="AW119" s="14">
        <v>0</v>
      </c>
      <c r="AX119" s="14">
        <v>9.0220099999999994E-5</v>
      </c>
      <c r="AY119" s="14">
        <v>0</v>
      </c>
      <c r="AZ119" s="14">
        <f t="shared" si="27"/>
        <v>0</v>
      </c>
      <c r="BA119" s="14">
        <f t="shared" si="28"/>
        <v>0</v>
      </c>
      <c r="BB119" s="14">
        <f t="shared" si="29"/>
        <v>0</v>
      </c>
      <c r="BC119" s="14">
        <f t="shared" si="30"/>
        <v>0</v>
      </c>
      <c r="BD119" s="14">
        <f t="shared" si="31"/>
        <v>0</v>
      </c>
      <c r="BE119" s="14">
        <f t="shared" si="32"/>
        <v>0</v>
      </c>
      <c r="BF119" s="14">
        <f t="shared" si="33"/>
        <v>0</v>
      </c>
      <c r="BG119" s="14">
        <f t="shared" si="34"/>
        <v>0</v>
      </c>
      <c r="BH119" s="14">
        <f t="shared" si="35"/>
        <v>0</v>
      </c>
      <c r="BI119" s="14">
        <f t="shared" si="36"/>
        <v>0</v>
      </c>
      <c r="BJ119" s="14">
        <f t="shared" si="37"/>
        <v>0</v>
      </c>
      <c r="BK119" s="14">
        <f t="shared" si="38"/>
        <v>0</v>
      </c>
      <c r="BL119" s="14">
        <f t="shared" si="39"/>
        <v>0</v>
      </c>
      <c r="BM119" s="14">
        <f t="shared" si="40"/>
        <v>0</v>
      </c>
      <c r="BN119" s="14">
        <f t="shared" si="41"/>
        <v>28.178790727679999</v>
      </c>
      <c r="BO119" s="14">
        <f t="shared" si="42"/>
        <v>0</v>
      </c>
      <c r="BP119" s="14">
        <f t="shared" si="43"/>
        <v>0</v>
      </c>
      <c r="BQ119" s="14">
        <f t="shared" si="44"/>
        <v>0</v>
      </c>
      <c r="BR119" s="14">
        <f t="shared" si="45"/>
        <v>1.0393355519999999E-3</v>
      </c>
      <c r="BS119" s="14">
        <f t="shared" si="46"/>
        <v>0</v>
      </c>
    </row>
    <row r="120" spans="1:73" x14ac:dyDescent="0.25">
      <c r="A120" s="9">
        <v>115</v>
      </c>
      <c r="B120" s="13" t="s">
        <v>286</v>
      </c>
      <c r="C120" s="3" t="s">
        <v>17</v>
      </c>
      <c r="D120" s="3" t="s">
        <v>328</v>
      </c>
      <c r="E120" s="3" t="s">
        <v>327</v>
      </c>
      <c r="F120" s="12" t="s">
        <v>159</v>
      </c>
      <c r="G120" s="12">
        <v>1</v>
      </c>
      <c r="H120" s="12" t="s">
        <v>111</v>
      </c>
      <c r="I120" s="13">
        <f>'Step 1 - Study Scope'!$A$32</f>
        <v>52</v>
      </c>
      <c r="J120" s="13">
        <f>I120*'Step 1 - Study Scope'!$A$10</f>
        <v>1300</v>
      </c>
      <c r="K120" s="3" t="s">
        <v>152</v>
      </c>
      <c r="L120" s="3" t="s">
        <v>100</v>
      </c>
      <c r="M120" s="3" t="s">
        <v>61</v>
      </c>
      <c r="N120" s="12" t="s">
        <v>102</v>
      </c>
      <c r="O120" s="3" t="s">
        <v>102</v>
      </c>
      <c r="P120" s="3" t="s">
        <v>102</v>
      </c>
      <c r="Q120" s="21" t="s">
        <v>110</v>
      </c>
      <c r="R120" s="15" t="s">
        <v>142</v>
      </c>
      <c r="S120" s="14">
        <v>0.72342329227476176</v>
      </c>
      <c r="T120" s="12" t="s">
        <v>76</v>
      </c>
      <c r="U120" s="32">
        <v>0</v>
      </c>
      <c r="V120" s="33" t="s">
        <v>102</v>
      </c>
      <c r="W120" s="3" t="s">
        <v>101</v>
      </c>
      <c r="X120" s="15" t="s">
        <v>153</v>
      </c>
      <c r="Y120" s="15" t="s">
        <v>154</v>
      </c>
      <c r="Z120" s="12" t="s">
        <v>76</v>
      </c>
      <c r="AA120" s="22">
        <v>1</v>
      </c>
      <c r="AB120" s="77">
        <f t="shared" si="25"/>
        <v>0.72342329227476176</v>
      </c>
      <c r="AC120" s="84">
        <f t="shared" si="26"/>
        <v>0</v>
      </c>
      <c r="AD120" s="30">
        <v>1</v>
      </c>
      <c r="AE120" s="84">
        <f t="shared" si="2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2.4460755839999999</v>
      </c>
      <c r="AU120" s="14">
        <v>0</v>
      </c>
      <c r="AV120" s="14">
        <v>0</v>
      </c>
      <c r="AW120" s="14">
        <v>0</v>
      </c>
      <c r="AX120" s="14">
        <v>9.0220099999999994E-5</v>
      </c>
      <c r="AY120" s="14">
        <v>0</v>
      </c>
      <c r="AZ120" s="14">
        <f t="shared" si="27"/>
        <v>0</v>
      </c>
      <c r="BA120" s="14">
        <f t="shared" si="28"/>
        <v>0</v>
      </c>
      <c r="BB120" s="14">
        <f t="shared" si="29"/>
        <v>0</v>
      </c>
      <c r="BC120" s="14">
        <f t="shared" si="30"/>
        <v>0</v>
      </c>
      <c r="BD120" s="14">
        <f t="shared" si="31"/>
        <v>0</v>
      </c>
      <c r="BE120" s="14">
        <f t="shared" si="32"/>
        <v>0</v>
      </c>
      <c r="BF120" s="14">
        <f t="shared" si="33"/>
        <v>0</v>
      </c>
      <c r="BG120" s="14">
        <f t="shared" si="34"/>
        <v>0</v>
      </c>
      <c r="BH120" s="14">
        <f t="shared" si="35"/>
        <v>0</v>
      </c>
      <c r="BI120" s="14">
        <f t="shared" si="36"/>
        <v>0</v>
      </c>
      <c r="BJ120" s="14">
        <f t="shared" si="37"/>
        <v>0</v>
      </c>
      <c r="BK120" s="14">
        <f t="shared" si="38"/>
        <v>0</v>
      </c>
      <c r="BL120" s="14">
        <f t="shared" si="39"/>
        <v>0</v>
      </c>
      <c r="BM120" s="14">
        <f t="shared" si="40"/>
        <v>0</v>
      </c>
      <c r="BN120" s="14">
        <f t="shared" si="41"/>
        <v>2300.4124677692475</v>
      </c>
      <c r="BO120" s="14">
        <f t="shared" si="42"/>
        <v>0</v>
      </c>
      <c r="BP120" s="14">
        <f t="shared" si="43"/>
        <v>0</v>
      </c>
      <c r="BQ120" s="14">
        <f t="shared" si="44"/>
        <v>0</v>
      </c>
      <c r="BR120" s="14">
        <f t="shared" si="45"/>
        <v>8.4847518302765698E-2</v>
      </c>
      <c r="BS120" s="14">
        <f t="shared" si="46"/>
        <v>0</v>
      </c>
    </row>
    <row r="121" spans="1:73" s="9" customFormat="1" x14ac:dyDescent="0.25">
      <c r="A121" s="9">
        <v>116</v>
      </c>
      <c r="B121" s="12" t="s">
        <v>286</v>
      </c>
      <c r="C121" s="12" t="s">
        <v>340</v>
      </c>
      <c r="D121" s="12" t="s">
        <v>328</v>
      </c>
      <c r="E121" s="12" t="s">
        <v>330</v>
      </c>
      <c r="F121" s="12" t="s">
        <v>159</v>
      </c>
      <c r="G121" s="12">
        <v>1</v>
      </c>
      <c r="H121" s="12" t="s">
        <v>111</v>
      </c>
      <c r="I121" s="12">
        <v>1</v>
      </c>
      <c r="J121" s="12">
        <v>1</v>
      </c>
      <c r="K121" s="12" t="s">
        <v>352</v>
      </c>
      <c r="L121" s="13" t="s">
        <v>144</v>
      </c>
      <c r="M121" s="13" t="s">
        <v>61</v>
      </c>
      <c r="N121" s="12" t="s">
        <v>113</v>
      </c>
      <c r="O121" s="3" t="s">
        <v>41</v>
      </c>
      <c r="P121" s="3" t="s">
        <v>102</v>
      </c>
      <c r="Q121" s="19" t="s">
        <v>95</v>
      </c>
      <c r="R121" s="15" t="s">
        <v>102</v>
      </c>
      <c r="S121" s="14">
        <f>-'Step 1 - Study Scope'!$A$33</f>
        <v>-310000</v>
      </c>
      <c r="T121" s="3" t="s">
        <v>4</v>
      </c>
      <c r="U121" s="32">
        <v>1.1299999999999999</v>
      </c>
      <c r="V121" s="33" t="s">
        <v>33</v>
      </c>
      <c r="W121" s="13" t="s">
        <v>270</v>
      </c>
      <c r="X121" s="12" t="s">
        <v>113</v>
      </c>
      <c r="Y121" s="15" t="s">
        <v>102</v>
      </c>
      <c r="Z121" s="12" t="s">
        <v>4</v>
      </c>
      <c r="AA121" s="22">
        <v>1</v>
      </c>
      <c r="AB121" s="77">
        <f t="shared" si="25"/>
        <v>-310000</v>
      </c>
      <c r="AC121" s="84">
        <f t="shared" si="26"/>
        <v>1.1299999999999999</v>
      </c>
      <c r="AD121" s="30">
        <v>0.99680715197956582</v>
      </c>
      <c r="AE121" s="84">
        <f t="shared" si="24"/>
        <v>1.1263920817369093</v>
      </c>
      <c r="AF121" s="14">
        <v>2.8047543161100705</v>
      </c>
      <c r="AG121" s="14">
        <v>1.2604421103816809E-3</v>
      </c>
      <c r="AH121" s="14">
        <v>4.5837130800339366E-3</v>
      </c>
      <c r="AI121" s="14">
        <v>8.5315614727473394E-9</v>
      </c>
      <c r="AJ121" s="14">
        <v>0</v>
      </c>
      <c r="AK121" s="14">
        <v>2.1375328968185303E-13</v>
      </c>
      <c r="AL121" s="14">
        <v>1.9896874222349928E-7</v>
      </c>
      <c r="AM121" s="14">
        <v>0</v>
      </c>
      <c r="AN121" s="14">
        <v>1.2330543316019962E-12</v>
      </c>
      <c r="AO121" s="14">
        <v>5.1044221894725478E-3</v>
      </c>
      <c r="AP121" s="14">
        <v>7.6032989946113114E-2</v>
      </c>
      <c r="AQ121" s="14">
        <v>6.9363385947390749E-2</v>
      </c>
      <c r="AR121" s="14">
        <v>0.41617614660857682</v>
      </c>
      <c r="AS121" s="14">
        <v>1.7180135761798861E-3</v>
      </c>
      <c r="AT121" s="14">
        <v>0</v>
      </c>
      <c r="AU121" s="14">
        <v>0</v>
      </c>
      <c r="AV121" s="14">
        <v>3.2247172874029948</v>
      </c>
      <c r="AW121" s="14">
        <v>2.8047543161100705</v>
      </c>
      <c r="AX121" s="14">
        <v>1.6829195995423123E-6</v>
      </c>
      <c r="AY121" s="14">
        <v>4.3456327567253476E-2</v>
      </c>
      <c r="AZ121" s="14">
        <f t="shared" si="27"/>
        <v>-869473.83799412183</v>
      </c>
      <c r="BA121" s="14">
        <f t="shared" si="28"/>
        <v>-390.73705421832108</v>
      </c>
      <c r="BB121" s="14">
        <f t="shared" si="29"/>
        <v>-1420.9510548105204</v>
      </c>
      <c r="BC121" s="14">
        <f t="shared" si="30"/>
        <v>-2.6447840565516751E-3</v>
      </c>
      <c r="BD121" s="14">
        <f t="shared" si="31"/>
        <v>0</v>
      </c>
      <c r="BE121" s="14">
        <f t="shared" si="32"/>
        <v>-6.6263519801374436E-8</v>
      </c>
      <c r="BF121" s="14">
        <f t="shared" si="33"/>
        <v>-6.1680310089284776E-2</v>
      </c>
      <c r="BG121" s="14">
        <f t="shared" si="34"/>
        <v>0</v>
      </c>
      <c r="BH121" s="14">
        <f t="shared" si="35"/>
        <v>-3.8224684279661882E-7</v>
      </c>
      <c r="BI121" s="14">
        <f t="shared" si="36"/>
        <v>-1582.3708787364899</v>
      </c>
      <c r="BJ121" s="14">
        <f t="shared" si="37"/>
        <v>-23570.226883295065</v>
      </c>
      <c r="BK121" s="14">
        <f t="shared" si="38"/>
        <v>-21502.649643691133</v>
      </c>
      <c r="BL121" s="14">
        <f t="shared" si="39"/>
        <v>-129014.60544865881</v>
      </c>
      <c r="BM121" s="14">
        <f t="shared" si="40"/>
        <v>-532.58420861576474</v>
      </c>
      <c r="BN121" s="14">
        <f t="shared" si="41"/>
        <v>0</v>
      </c>
      <c r="BO121" s="14">
        <f t="shared" si="42"/>
        <v>0</v>
      </c>
      <c r="BP121" s="14">
        <f t="shared" si="43"/>
        <v>-999662.35909492837</v>
      </c>
      <c r="BQ121" s="14">
        <f t="shared" si="44"/>
        <v>-869473.83799412183</v>
      </c>
      <c r="BR121" s="14">
        <f t="shared" si="45"/>
        <v>-0.52170507585811676</v>
      </c>
      <c r="BS121" s="14">
        <f t="shared" si="46"/>
        <v>-13471.461545848577</v>
      </c>
    </row>
    <row r="122" spans="1:73" x14ac:dyDescent="0.25">
      <c r="A122" s="9">
        <v>117</v>
      </c>
      <c r="B122" s="12" t="s">
        <v>60</v>
      </c>
      <c r="C122" s="3" t="s">
        <v>339</v>
      </c>
      <c r="D122" s="12" t="s">
        <v>159</v>
      </c>
      <c r="E122" s="12" t="s">
        <v>271</v>
      </c>
      <c r="F122" s="12" t="s">
        <v>159</v>
      </c>
      <c r="G122" s="12">
        <v>1</v>
      </c>
      <c r="H122" s="12" t="s">
        <v>111</v>
      </c>
      <c r="I122" s="12">
        <v>1</v>
      </c>
      <c r="J122" s="12">
        <v>1</v>
      </c>
      <c r="K122" s="12" t="s">
        <v>272</v>
      </c>
      <c r="L122" s="13" t="s">
        <v>144</v>
      </c>
      <c r="M122" s="13" t="s">
        <v>61</v>
      </c>
      <c r="N122" s="12" t="s">
        <v>102</v>
      </c>
      <c r="O122" s="12" t="s">
        <v>102</v>
      </c>
      <c r="P122" s="12" t="s">
        <v>102</v>
      </c>
      <c r="Q122" s="19" t="s">
        <v>95</v>
      </c>
      <c r="R122" s="12" t="s">
        <v>102</v>
      </c>
      <c r="S122" s="14">
        <f>-'Step 1 - Study Scope'!A38</f>
        <v>-5</v>
      </c>
      <c r="T122" s="12" t="s">
        <v>274</v>
      </c>
      <c r="U122" s="33">
        <v>1</v>
      </c>
      <c r="V122" s="33" t="s">
        <v>198</v>
      </c>
      <c r="W122" s="13" t="s">
        <v>270</v>
      </c>
      <c r="X122" s="12" t="s">
        <v>273</v>
      </c>
      <c r="Y122" s="15" t="s">
        <v>102</v>
      </c>
      <c r="Z122" s="12" t="s">
        <v>274</v>
      </c>
      <c r="AA122" s="22">
        <v>1</v>
      </c>
      <c r="AB122" s="77">
        <f t="shared" si="25"/>
        <v>-5</v>
      </c>
      <c r="AC122" s="84">
        <f t="shared" si="26"/>
        <v>1</v>
      </c>
      <c r="AD122" s="30">
        <v>1</v>
      </c>
      <c r="AE122" s="84">
        <v>0</v>
      </c>
      <c r="AF122" s="83" t="s">
        <v>102</v>
      </c>
      <c r="AG122" s="83" t="s">
        <v>102</v>
      </c>
      <c r="AH122" s="83" t="s">
        <v>102</v>
      </c>
      <c r="AI122" s="83" t="s">
        <v>102</v>
      </c>
      <c r="AJ122" s="83" t="s">
        <v>102</v>
      </c>
      <c r="AK122" s="83" t="s">
        <v>102</v>
      </c>
      <c r="AL122" s="83" t="s">
        <v>102</v>
      </c>
      <c r="AM122" s="83" t="s">
        <v>102</v>
      </c>
      <c r="AN122" s="83" t="s">
        <v>102</v>
      </c>
      <c r="AO122" s="83" t="s">
        <v>102</v>
      </c>
      <c r="AP122" s="83" t="s">
        <v>102</v>
      </c>
      <c r="AQ122" s="83" t="s">
        <v>102</v>
      </c>
      <c r="AR122" s="83" t="s">
        <v>102</v>
      </c>
      <c r="AS122" s="83" t="s">
        <v>102</v>
      </c>
      <c r="AT122" s="83" t="s">
        <v>102</v>
      </c>
      <c r="AU122" s="83" t="s">
        <v>102</v>
      </c>
      <c r="AV122" s="83" t="s">
        <v>102</v>
      </c>
      <c r="AW122" s="83" t="s">
        <v>102</v>
      </c>
      <c r="AX122" s="83" t="s">
        <v>102</v>
      </c>
      <c r="AY122" s="83" t="s">
        <v>102</v>
      </c>
      <c r="AZ122" s="70">
        <f>(SUMIFS(AZ$6:AZ$120,$B$6:$B$120,$B122,$C$6:$C$120,$C122)-AZ20)*($AB122/'Step 1 - Study Scope'!$A$37)</f>
        <v>-940967.42768988037</v>
      </c>
      <c r="BA122" s="70">
        <f>(SUMIFS(BA$6:BA$120,$B$6:$B$120,$B122,$C$6:$C$120,$C122)-BA20)*($AB122/'Step 1 - Study Scope'!$A$37)</f>
        <v>-752.3076868849239</v>
      </c>
      <c r="BB122" s="70">
        <f>(SUMIFS(BB$6:BB$120,$B$6:$B$120,$B122,$C$6:$C$120,$C122)-BB20)*($AB122/'Step 1 - Study Scope'!$A$37)</f>
        <v>-4189.4728171063744</v>
      </c>
      <c r="BC122" s="70">
        <f>(SUMIFS(BC$6:BC$120,$B$6:$B$120,$B122,$C$6:$C$120,$C122)-BC20)*($AB122/'Step 1 - Study Scope'!$A$37)</f>
        <v>-1.7206583400187232E-3</v>
      </c>
      <c r="BD122" s="70">
        <f>(SUMIFS(BD$6:BD$120,$B$6:$B$120,$B122,$C$6:$C$120,$C122)-BD20)*($AB122/'Step 1 - Study Scope'!$A$37)</f>
        <v>0</v>
      </c>
      <c r="BE122" s="70">
        <f>(SUMIFS(BE$6:BE$120,$B$6:$B$120,$B122,$C$6:$C$120,$C122)-BE20)*($AB122/'Step 1 - Study Scope'!$A$37)</f>
        <v>-1.1780221364557038E-6</v>
      </c>
      <c r="BF122" s="70">
        <f>(SUMIFS(BF$6:BF$120,$B$6:$B$120,$B122,$C$6:$C$120,$C122)-BF20)*($AB122/'Step 1 - Study Scope'!$A$37)</f>
        <v>-3.8214102616183881E-2</v>
      </c>
      <c r="BG122" s="70">
        <f>(SUMIFS(BG$6:BG$120,$B$6:$B$120,$B122,$C$6:$C$120,$C122)-BG20)*($AB122/'Step 1 - Study Scope'!$A$37)</f>
        <v>0</v>
      </c>
      <c r="BH122" s="70">
        <f>(SUMIFS(BH$6:BH$120,$B$6:$B$120,$B122,$C$6:$C$120,$C122)-BH20)*($AB122/'Step 1 - Study Scope'!$A$37)</f>
        <v>-6.9042974407192497E-6</v>
      </c>
      <c r="BI122" s="70">
        <f>(SUMIFS(BI$6:BI$120,$B$6:$B$120,$B122,$C$6:$C$120,$C122)-BI20)*($AB122/'Step 1 - Study Scope'!$A$37)</f>
        <v>-3523.4706983760861</v>
      </c>
      <c r="BJ122" s="70">
        <f>(SUMIFS(BJ$6:BJ$120,$B$6:$B$120,$B122,$C$6:$C$120,$C122)-BJ20)*($AB122/'Step 1 - Study Scope'!$A$37)</f>
        <v>-114822.34040987919</v>
      </c>
      <c r="BK122" s="70">
        <f>(SUMIFS(BK$6:BK$120,$B$6:$B$120,$B122,$C$6:$C$120,$C122)-BK20)*($AB122/'Step 1 - Study Scope'!$A$37)</f>
        <v>-330011.59257478447</v>
      </c>
      <c r="BL122" s="70">
        <f>(SUMIFS(BL$6:BL$120,$B$6:$B$120,$B122,$C$6:$C$120,$C122)-BL20)*($AB122/'Step 1 - Study Scope'!$A$37)</f>
        <v>-33163.492606007458</v>
      </c>
      <c r="BM122" s="70">
        <f>(SUMIFS(BM$6:BM$120,$B$6:$B$120,$B122,$C$6:$C$120,$C122)-BM20)*($AB122/'Step 1 - Study Scope'!$A$37)</f>
        <v>-157.62632976083023</v>
      </c>
      <c r="BN122" s="70">
        <f>(SUMIFS(BN$6:BN$120,$B$6:$B$120,$B122,$C$6:$C$120,$C122)-BN20)*($AB122/'Step 1 - Study Scope'!$A$37)</f>
        <v>0</v>
      </c>
      <c r="BO122" s="70">
        <f>(SUMIFS(BO$6:BO$120,$B$6:$B$120,$B122,$C$6:$C$120,$C122)-BO20)*($AB122/'Step 1 - Study Scope'!$A$37)</f>
        <v>0</v>
      </c>
      <c r="BP122" s="70">
        <f>(SUMIFS(BP$6:BP$120,$B$6:$B$120,$B122,$C$6:$C$120,$C122)-BP20)*($AB122/'Step 1 - Study Scope'!$A$37)</f>
        <v>-4820952.5560022611</v>
      </c>
      <c r="BQ122" s="70">
        <f>(SUMIFS(BQ$6:BQ$120,$B$6:$B$120,$B122,$C$6:$C$120,$C122)-BQ20)*($AB122/'Step 1 - Study Scope'!$A$37)</f>
        <v>-940967.42768988037</v>
      </c>
      <c r="BR122" s="70">
        <f>(SUMIFS(BR$6:BR$120,$B$6:$B$120,$B122,$C$6:$C$120,$C122)-BR20)*($AB122/'Step 1 - Study Scope'!$A$37)</f>
        <v>-0.74862189725927397</v>
      </c>
      <c r="BS122" s="70">
        <f>(SUMIFS(BS$6:BS$120,$B$6:$B$120,$B122,$C$6:$C$120,$C122)-BS20)*($AB122/'Step 1 - Study Scope'!$A$37)</f>
        <v>-198263.76253272832</v>
      </c>
      <c r="BT122" s="2"/>
      <c r="BU122" s="2"/>
    </row>
    <row r="123" spans="1:73" x14ac:dyDescent="0.25">
      <c r="S123" s="2"/>
    </row>
    <row r="124" spans="1:73" x14ac:dyDescent="0.25">
      <c r="S124" s="2"/>
    </row>
    <row r="125" spans="1:73" x14ac:dyDescent="0.25">
      <c r="S125" s="2"/>
      <c r="AB125" s="69"/>
      <c r="AZ125" s="2"/>
    </row>
    <row r="126" spans="1:73" x14ac:dyDescent="0.25">
      <c r="S126" s="2"/>
      <c r="AB126" s="69"/>
    </row>
    <row r="127" spans="1:73" x14ac:dyDescent="0.25">
      <c r="S127" s="2"/>
      <c r="AB127" s="69"/>
    </row>
    <row r="131" spans="21:21" x14ac:dyDescent="0.25">
      <c r="U131" s="45"/>
    </row>
  </sheetData>
  <autoFilter ref="B5:AY122"/>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131"/>
  <sheetViews>
    <sheetView showGridLines="0" zoomScale="85" zoomScaleNormal="85" workbookViewId="0">
      <pane ySplit="5" topLeftCell="A6" activePane="bottomLeft" state="frozen"/>
      <selection activeCell="C33" sqref="C33"/>
      <selection pane="bottomLeft" activeCell="BA1" sqref="BA1"/>
    </sheetView>
  </sheetViews>
  <sheetFormatPr defaultColWidth="9" defaultRowHeight="15" x14ac:dyDescent="0.25"/>
  <cols>
    <col min="1" max="1" width="11.42578125" style="48" customWidth="1"/>
    <col min="2" max="3" width="13.42578125" style="48" customWidth="1"/>
    <col min="4" max="4" width="17.5703125" style="48" bestFit="1" customWidth="1"/>
    <col min="5" max="5" width="19.85546875" style="48" bestFit="1" customWidth="1"/>
    <col min="6" max="6" width="48.5703125" style="48" bestFit="1" customWidth="1"/>
    <col min="7" max="10" width="13.42578125" style="48" customWidth="1"/>
    <col min="11" max="11" width="34" style="48" customWidth="1"/>
    <col min="12" max="12" width="19.140625" style="48" customWidth="1"/>
    <col min="13" max="13" width="16.28515625" style="48" customWidth="1"/>
    <col min="14" max="14" width="74.7109375" style="48" bestFit="1" customWidth="1"/>
    <col min="15" max="15" width="8.85546875" style="48" bestFit="1" customWidth="1"/>
    <col min="16" max="16" width="11.5703125" style="48" bestFit="1" customWidth="1"/>
    <col min="17" max="17" width="20.7109375" style="48" bestFit="1" customWidth="1"/>
    <col min="18" max="18" width="15.7109375" style="48" bestFit="1" customWidth="1"/>
    <col min="19" max="19" width="11.42578125" style="48" customWidth="1"/>
    <col min="20" max="20" width="11.7109375" style="48" bestFit="1" customWidth="1"/>
    <col min="21" max="21" width="9" style="48"/>
    <col min="22" max="22" width="11.42578125" style="48" bestFit="1" customWidth="1"/>
    <col min="23" max="23" width="17.140625" style="9" bestFit="1" customWidth="1"/>
    <col min="24" max="24" width="74.7109375" style="9" bestFit="1" customWidth="1"/>
    <col min="25" max="25" width="66.5703125" style="9" bestFit="1" customWidth="1"/>
    <col min="26" max="26" width="11.7109375" style="48" bestFit="1" customWidth="1"/>
    <col min="27" max="27" width="9" style="48" customWidth="1"/>
    <col min="28" max="28" width="14.28515625" style="48" bestFit="1" customWidth="1"/>
    <col min="29" max="30" width="10.7109375" style="48" bestFit="1" customWidth="1"/>
    <col min="31" max="31" width="13.28515625" style="48" bestFit="1" customWidth="1"/>
    <col min="32" max="32" width="25.85546875" style="9" bestFit="1" customWidth="1"/>
    <col min="33" max="33" width="10.85546875" style="48" customWidth="1"/>
    <col min="34" max="34" width="11.28515625" style="48" bestFit="1" customWidth="1"/>
    <col min="35" max="35" width="14.5703125" style="48" customWidth="1"/>
    <col min="36" max="36" width="13.7109375" style="48" customWidth="1"/>
    <col min="37" max="83" width="12.28515625" style="48" customWidth="1"/>
    <col min="84" max="88" width="12.42578125" style="48" customWidth="1"/>
    <col min="89" max="16384" width="9" style="48"/>
  </cols>
  <sheetData>
    <row r="1" spans="1:88" s="9" customFormat="1" ht="20.25" thickBot="1" x14ac:dyDescent="0.35">
      <c r="A1" s="23" t="s">
        <v>290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row>
    <row r="2" spans="1:88" customFormat="1" ht="15.75" thickTop="1" x14ac:dyDescent="0.25">
      <c r="A2" s="1" t="s">
        <v>261</v>
      </c>
      <c r="B2" s="43">
        <v>1</v>
      </c>
      <c r="C2" s="43">
        <v>2</v>
      </c>
      <c r="D2" s="43">
        <v>3</v>
      </c>
      <c r="E2" s="43">
        <v>4</v>
      </c>
      <c r="F2" s="43">
        <v>5</v>
      </c>
      <c r="G2" s="43">
        <v>6</v>
      </c>
      <c r="H2" s="43">
        <v>7</v>
      </c>
      <c r="I2" s="43">
        <v>8</v>
      </c>
      <c r="J2" s="43">
        <v>9</v>
      </c>
      <c r="K2" s="43">
        <v>10</v>
      </c>
      <c r="L2" s="43">
        <v>11</v>
      </c>
      <c r="M2" s="43">
        <v>12</v>
      </c>
      <c r="N2" s="43">
        <v>13</v>
      </c>
      <c r="O2" s="43">
        <v>14</v>
      </c>
      <c r="P2" s="43">
        <v>15</v>
      </c>
      <c r="Q2" s="43">
        <v>16</v>
      </c>
      <c r="R2" s="43">
        <v>17</v>
      </c>
      <c r="S2" s="43">
        <v>18</v>
      </c>
      <c r="T2" s="43">
        <v>19</v>
      </c>
      <c r="U2" s="43">
        <v>20</v>
      </c>
      <c r="V2" s="43">
        <v>21</v>
      </c>
      <c r="W2" s="43">
        <v>22</v>
      </c>
      <c r="X2" s="43">
        <v>23</v>
      </c>
      <c r="Y2" s="43">
        <v>24</v>
      </c>
      <c r="Z2" s="43">
        <v>25</v>
      </c>
      <c r="AA2" s="43">
        <v>26</v>
      </c>
      <c r="AB2" s="43">
        <v>27</v>
      </c>
      <c r="AC2" s="43">
        <v>28</v>
      </c>
      <c r="AD2" s="43">
        <v>29</v>
      </c>
      <c r="AE2" s="43">
        <v>30</v>
      </c>
      <c r="AF2" s="43">
        <v>31</v>
      </c>
      <c r="AG2" s="43">
        <v>32</v>
      </c>
      <c r="AH2" s="43">
        <v>33</v>
      </c>
      <c r="AI2" s="43">
        <v>34</v>
      </c>
      <c r="AJ2" s="43">
        <v>35</v>
      </c>
      <c r="AK2" s="43">
        <v>36</v>
      </c>
      <c r="AL2" s="43">
        <v>37</v>
      </c>
      <c r="AM2" s="43">
        <v>38</v>
      </c>
      <c r="AN2" s="43">
        <v>39</v>
      </c>
      <c r="AO2" s="43">
        <v>40</v>
      </c>
      <c r="AP2" s="43">
        <v>41</v>
      </c>
      <c r="AQ2" s="43">
        <v>42</v>
      </c>
      <c r="AR2" s="43">
        <v>43</v>
      </c>
      <c r="AS2" s="43">
        <v>44</v>
      </c>
      <c r="AT2" s="43">
        <v>45</v>
      </c>
      <c r="AU2" s="43">
        <v>46</v>
      </c>
      <c r="AV2" s="43">
        <v>47</v>
      </c>
      <c r="AW2" s="43">
        <v>48</v>
      </c>
      <c r="AX2" s="43">
        <v>49</v>
      </c>
      <c r="AY2" s="43">
        <v>50</v>
      </c>
      <c r="AZ2" s="43">
        <v>51</v>
      </c>
      <c r="BA2" s="43">
        <v>52</v>
      </c>
      <c r="BB2" s="43">
        <v>53</v>
      </c>
      <c r="BC2" s="43">
        <v>54</v>
      </c>
      <c r="BD2" s="43">
        <v>55</v>
      </c>
      <c r="BE2" s="43">
        <v>56</v>
      </c>
      <c r="BF2" s="43">
        <v>57</v>
      </c>
      <c r="BG2" s="43">
        <v>58</v>
      </c>
      <c r="BH2" s="43">
        <v>59</v>
      </c>
      <c r="BI2" s="43">
        <v>60</v>
      </c>
      <c r="BJ2" s="43">
        <v>61</v>
      </c>
      <c r="BK2" s="43">
        <v>62</v>
      </c>
      <c r="BL2" s="43">
        <v>63</v>
      </c>
      <c r="BM2" s="43">
        <v>64</v>
      </c>
      <c r="BN2" s="43">
        <v>65</v>
      </c>
      <c r="BO2" s="43">
        <v>66</v>
      </c>
      <c r="BP2" s="43">
        <v>67</v>
      </c>
      <c r="BQ2" s="43">
        <v>68</v>
      </c>
      <c r="BR2" s="43">
        <v>69</v>
      </c>
      <c r="BS2" s="43">
        <v>70</v>
      </c>
      <c r="BT2" s="43">
        <v>71</v>
      </c>
      <c r="BU2" s="43">
        <v>72</v>
      </c>
      <c r="BV2" s="43">
        <v>73</v>
      </c>
      <c r="BW2" s="43">
        <v>74</v>
      </c>
      <c r="BX2" s="43">
        <v>75</v>
      </c>
      <c r="BY2" s="43">
        <v>76</v>
      </c>
      <c r="BZ2" s="43">
        <v>77</v>
      </c>
      <c r="CA2" s="43">
        <v>78</v>
      </c>
      <c r="CB2" s="43">
        <v>79</v>
      </c>
      <c r="CC2" s="43">
        <v>80</v>
      </c>
      <c r="CD2" s="43">
        <v>81</v>
      </c>
      <c r="CE2" s="43">
        <v>82</v>
      </c>
      <c r="CF2" s="43">
        <v>83</v>
      </c>
      <c r="CG2" s="43">
        <v>84</v>
      </c>
      <c r="CH2" s="43">
        <v>85</v>
      </c>
      <c r="CI2" s="43">
        <v>86</v>
      </c>
      <c r="CJ2" s="43">
        <v>87</v>
      </c>
    </row>
    <row r="3" spans="1:88" s="38" customFormat="1" x14ac:dyDescent="0.2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41" t="s">
        <v>263</v>
      </c>
      <c r="AF3" s="40" t="s">
        <v>213</v>
      </c>
      <c r="AG3" s="40" t="s">
        <v>198</v>
      </c>
      <c r="AH3" s="40" t="s">
        <v>198</v>
      </c>
      <c r="AI3" s="40" t="s">
        <v>217</v>
      </c>
      <c r="AJ3" s="40" t="s">
        <v>217</v>
      </c>
      <c r="AK3" s="40" t="s">
        <v>198</v>
      </c>
      <c r="AL3" s="40" t="s">
        <v>198</v>
      </c>
      <c r="AM3" s="40" t="s">
        <v>198</v>
      </c>
      <c r="AN3" s="40" t="s">
        <v>198</v>
      </c>
      <c r="AO3" s="40" t="s">
        <v>198</v>
      </c>
      <c r="AP3" s="40" t="s">
        <v>198</v>
      </c>
      <c r="AQ3" s="40" t="s">
        <v>198</v>
      </c>
      <c r="AR3" s="40" t="s">
        <v>198</v>
      </c>
      <c r="AS3" s="40" t="s">
        <v>198</v>
      </c>
      <c r="AT3" s="40" t="s">
        <v>198</v>
      </c>
      <c r="AU3" s="40" t="s">
        <v>198</v>
      </c>
      <c r="AV3" s="40" t="s">
        <v>198</v>
      </c>
      <c r="AW3" s="40" t="s">
        <v>198</v>
      </c>
      <c r="AX3" s="40" t="s">
        <v>198</v>
      </c>
      <c r="AY3" s="40" t="s">
        <v>198</v>
      </c>
      <c r="AZ3" s="40" t="s">
        <v>198</v>
      </c>
      <c r="BA3" s="40" t="s">
        <v>198</v>
      </c>
      <c r="BB3" s="40" t="s">
        <v>198</v>
      </c>
      <c r="BC3" s="40" t="s">
        <v>198</v>
      </c>
      <c r="BD3" s="40" t="s">
        <v>198</v>
      </c>
      <c r="BE3" s="40" t="s">
        <v>198</v>
      </c>
      <c r="BF3" s="40" t="s">
        <v>198</v>
      </c>
      <c r="BG3" s="40" t="s">
        <v>198</v>
      </c>
      <c r="BH3" s="40" t="s">
        <v>198</v>
      </c>
      <c r="BI3" s="40" t="s">
        <v>198</v>
      </c>
      <c r="BJ3" s="40" t="s">
        <v>198</v>
      </c>
      <c r="BK3" s="40" t="s">
        <v>198</v>
      </c>
      <c r="BL3" s="40" t="s">
        <v>198</v>
      </c>
      <c r="BM3" s="40" t="s">
        <v>198</v>
      </c>
      <c r="BN3" s="40" t="s">
        <v>198</v>
      </c>
      <c r="BO3" s="40" t="s">
        <v>198</v>
      </c>
      <c r="BP3" s="40" t="s">
        <v>198</v>
      </c>
      <c r="BQ3" s="40" t="s">
        <v>198</v>
      </c>
      <c r="BR3" s="40" t="s">
        <v>198</v>
      </c>
      <c r="BS3" s="40" t="s">
        <v>198</v>
      </c>
      <c r="BT3" s="40" t="s">
        <v>198</v>
      </c>
      <c r="BU3" s="40" t="s">
        <v>198</v>
      </c>
      <c r="BV3" s="40" t="s">
        <v>198</v>
      </c>
      <c r="BW3" s="40" t="s">
        <v>198</v>
      </c>
      <c r="BX3" s="40" t="s">
        <v>198</v>
      </c>
      <c r="BY3" s="40" t="s">
        <v>198</v>
      </c>
      <c r="BZ3" s="40" t="s">
        <v>198</v>
      </c>
      <c r="CA3" s="40" t="s">
        <v>198</v>
      </c>
      <c r="CB3" s="40" t="s">
        <v>198</v>
      </c>
      <c r="CC3" s="40" t="s">
        <v>198</v>
      </c>
      <c r="CD3" s="40" t="s">
        <v>198</v>
      </c>
      <c r="CE3" s="40" t="s">
        <v>198</v>
      </c>
      <c r="CF3" s="40" t="s">
        <v>198</v>
      </c>
      <c r="CG3" s="40" t="s">
        <v>198</v>
      </c>
      <c r="CH3" s="40" t="s">
        <v>198</v>
      </c>
      <c r="CI3" s="40" t="s">
        <v>198</v>
      </c>
      <c r="CJ3" s="40" t="s">
        <v>198</v>
      </c>
    </row>
    <row r="4" spans="1:88" customFormat="1" ht="20.25" thickBot="1" x14ac:dyDescent="0.35">
      <c r="A4" s="9"/>
      <c r="B4" s="23" t="s">
        <v>167</v>
      </c>
      <c r="C4" s="23"/>
      <c r="D4" s="23"/>
      <c r="E4" s="23" t="s">
        <v>170</v>
      </c>
      <c r="F4" s="23"/>
      <c r="G4" s="23"/>
      <c r="H4" s="23"/>
      <c r="I4" s="23"/>
      <c r="J4" s="23"/>
      <c r="K4" s="23" t="s">
        <v>169</v>
      </c>
      <c r="L4" s="23"/>
      <c r="M4" s="23"/>
      <c r="N4" s="23"/>
      <c r="O4" s="23"/>
      <c r="P4" s="23"/>
      <c r="Q4" s="23"/>
      <c r="R4" s="24"/>
      <c r="S4" s="31"/>
      <c r="T4" s="31"/>
      <c r="U4" s="31"/>
      <c r="V4" s="31"/>
      <c r="W4" s="23" t="s">
        <v>366</v>
      </c>
      <c r="X4" s="23"/>
      <c r="Y4" s="24"/>
      <c r="Z4" s="23"/>
      <c r="AA4" s="23"/>
      <c r="AB4" s="23"/>
      <c r="AC4" s="23"/>
      <c r="AD4" s="23"/>
      <c r="AE4" s="23"/>
      <c r="AF4" s="23" t="s">
        <v>367</v>
      </c>
      <c r="AG4" s="23" t="s">
        <v>199</v>
      </c>
      <c r="AH4" s="23"/>
      <c r="AI4" s="23" t="s">
        <v>218</v>
      </c>
      <c r="AJ4" s="23"/>
      <c r="AK4" s="23" t="s">
        <v>219</v>
      </c>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t="s">
        <v>240</v>
      </c>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customFormat="1" ht="105.75" thickTop="1" x14ac:dyDescent="0.25">
      <c r="A5" s="1" t="s">
        <v>262</v>
      </c>
      <c r="B5" s="25" t="s">
        <v>97</v>
      </c>
      <c r="C5" s="26" t="s">
        <v>2</v>
      </c>
      <c r="D5" s="26" t="s">
        <v>13</v>
      </c>
      <c r="E5" s="27" t="s">
        <v>93</v>
      </c>
      <c r="F5" s="27" t="s">
        <v>155</v>
      </c>
      <c r="G5" s="27" t="s">
        <v>157</v>
      </c>
      <c r="H5" s="27" t="s">
        <v>333</v>
      </c>
      <c r="I5" s="27" t="s">
        <v>158</v>
      </c>
      <c r="J5" s="27" t="s">
        <v>160</v>
      </c>
      <c r="K5" s="29" t="s">
        <v>109</v>
      </c>
      <c r="L5" s="29" t="s">
        <v>106</v>
      </c>
      <c r="M5" s="29" t="s">
        <v>361</v>
      </c>
      <c r="N5" s="29" t="s">
        <v>334</v>
      </c>
      <c r="O5" s="29" t="s">
        <v>9</v>
      </c>
      <c r="P5" s="29" t="s">
        <v>1</v>
      </c>
      <c r="Q5" s="29" t="s">
        <v>94</v>
      </c>
      <c r="R5" s="29" t="s">
        <v>59</v>
      </c>
      <c r="S5" s="29" t="s">
        <v>161</v>
      </c>
      <c r="T5" s="29" t="s">
        <v>131</v>
      </c>
      <c r="U5" s="29" t="s">
        <v>336</v>
      </c>
      <c r="V5" s="29" t="s">
        <v>143</v>
      </c>
      <c r="W5" s="82" t="s">
        <v>362</v>
      </c>
      <c r="X5" s="82" t="s">
        <v>363</v>
      </c>
      <c r="Y5" s="82" t="s">
        <v>364</v>
      </c>
      <c r="Z5" s="82" t="s">
        <v>365</v>
      </c>
      <c r="AA5" s="82" t="s">
        <v>166</v>
      </c>
      <c r="AB5" s="82" t="s">
        <v>335</v>
      </c>
      <c r="AC5" s="82" t="s">
        <v>337</v>
      </c>
      <c r="AD5" s="82" t="s">
        <v>104</v>
      </c>
      <c r="AE5" s="82" t="s">
        <v>338</v>
      </c>
      <c r="AF5" s="82" t="s">
        <v>367</v>
      </c>
      <c r="AG5" s="52" t="s">
        <v>278</v>
      </c>
      <c r="AH5" s="52" t="s">
        <v>277</v>
      </c>
      <c r="AI5" s="71" t="s">
        <v>275</v>
      </c>
      <c r="AJ5" s="71" t="s">
        <v>276</v>
      </c>
      <c r="AK5" s="53" t="s">
        <v>268</v>
      </c>
      <c r="AL5" s="53" t="s">
        <v>265</v>
      </c>
      <c r="AM5" s="53" t="s">
        <v>220</v>
      </c>
      <c r="AN5" s="53" t="s">
        <v>221</v>
      </c>
      <c r="AO5" s="53" t="s">
        <v>222</v>
      </c>
      <c r="AP5" s="53" t="s">
        <v>223</v>
      </c>
      <c r="AQ5" s="53" t="s">
        <v>224</v>
      </c>
      <c r="AR5" s="53" t="s">
        <v>225</v>
      </c>
      <c r="AS5" s="53" t="s">
        <v>226</v>
      </c>
      <c r="AT5" s="53" t="s">
        <v>227</v>
      </c>
      <c r="AU5" s="53" t="s">
        <v>228</v>
      </c>
      <c r="AV5" s="53" t="s">
        <v>229</v>
      </c>
      <c r="AW5" s="53" t="s">
        <v>230</v>
      </c>
      <c r="AX5" s="53" t="s">
        <v>231</v>
      </c>
      <c r="AY5" s="53" t="s">
        <v>232</v>
      </c>
      <c r="AZ5" s="53" t="s">
        <v>233</v>
      </c>
      <c r="BA5" s="53" t="s">
        <v>234</v>
      </c>
      <c r="BB5" s="53" t="s">
        <v>235</v>
      </c>
      <c r="BC5" s="53" t="s">
        <v>236</v>
      </c>
      <c r="BD5" s="53" t="s">
        <v>237</v>
      </c>
      <c r="BE5" s="53" t="s">
        <v>238</v>
      </c>
      <c r="BF5" s="53" t="s">
        <v>239</v>
      </c>
      <c r="BG5" s="53" t="s">
        <v>344</v>
      </c>
      <c r="BH5" s="53" t="s">
        <v>345</v>
      </c>
      <c r="BI5" s="53" t="s">
        <v>346</v>
      </c>
      <c r="BJ5" s="53" t="s">
        <v>347</v>
      </c>
      <c r="BK5" s="54" t="s">
        <v>269</v>
      </c>
      <c r="BL5" s="54" t="s">
        <v>266</v>
      </c>
      <c r="BM5" s="54" t="s">
        <v>241</v>
      </c>
      <c r="BN5" s="54" t="s">
        <v>242</v>
      </c>
      <c r="BO5" s="54" t="s">
        <v>243</v>
      </c>
      <c r="BP5" s="54" t="s">
        <v>244</v>
      </c>
      <c r="BQ5" s="54" t="s">
        <v>245</v>
      </c>
      <c r="BR5" s="54" t="s">
        <v>246</v>
      </c>
      <c r="BS5" s="54" t="s">
        <v>247</v>
      </c>
      <c r="BT5" s="54" t="s">
        <v>248</v>
      </c>
      <c r="BU5" s="54" t="s">
        <v>249</v>
      </c>
      <c r="BV5" s="54" t="s">
        <v>250</v>
      </c>
      <c r="BW5" s="54" t="s">
        <v>251</v>
      </c>
      <c r="BX5" s="54" t="s">
        <v>252</v>
      </c>
      <c r="BY5" s="54" t="s">
        <v>253</v>
      </c>
      <c r="BZ5" s="54" t="s">
        <v>254</v>
      </c>
      <c r="CA5" s="54" t="s">
        <v>255</v>
      </c>
      <c r="CB5" s="54" t="s">
        <v>256</v>
      </c>
      <c r="CC5" s="54" t="s">
        <v>257</v>
      </c>
      <c r="CD5" s="54" t="s">
        <v>258</v>
      </c>
      <c r="CE5" s="54" t="s">
        <v>259</v>
      </c>
      <c r="CF5" s="54" t="s">
        <v>260</v>
      </c>
      <c r="CG5" s="54" t="s">
        <v>348</v>
      </c>
      <c r="CH5" s="54" t="s">
        <v>349</v>
      </c>
      <c r="CI5" s="54" t="s">
        <v>350</v>
      </c>
      <c r="CJ5" s="54" t="s">
        <v>351</v>
      </c>
    </row>
    <row r="6" spans="1:88" x14ac:dyDescent="0.25">
      <c r="A6" s="9">
        <v>1</v>
      </c>
      <c r="B6" s="12" t="s">
        <v>60</v>
      </c>
      <c r="C6" s="12" t="s">
        <v>3</v>
      </c>
      <c r="D6" s="12" t="s">
        <v>14</v>
      </c>
      <c r="E6" s="12" t="s">
        <v>168</v>
      </c>
      <c r="F6" s="12" t="s">
        <v>165</v>
      </c>
      <c r="G6" s="18">
        <v>1</v>
      </c>
      <c r="H6" s="12" t="s">
        <v>74</v>
      </c>
      <c r="I6" s="12">
        <v>270</v>
      </c>
      <c r="J6" s="12">
        <f>I6*'Step 1 - Study Scope'!$A$10</f>
        <v>6750</v>
      </c>
      <c r="K6" s="12" t="s">
        <v>90</v>
      </c>
      <c r="L6" s="12" t="s">
        <v>75</v>
      </c>
      <c r="M6" s="12" t="s">
        <v>0</v>
      </c>
      <c r="N6" s="20" t="s">
        <v>120</v>
      </c>
      <c r="O6" s="3" t="s">
        <v>102</v>
      </c>
      <c r="P6" s="3" t="s">
        <v>102</v>
      </c>
      <c r="Q6" s="19" t="s">
        <v>95</v>
      </c>
      <c r="R6" s="15" t="s">
        <v>102</v>
      </c>
      <c r="S6" s="14">
        <v>231580.19426676148</v>
      </c>
      <c r="T6" s="3" t="s">
        <v>73</v>
      </c>
      <c r="U6" s="32">
        <v>3.78</v>
      </c>
      <c r="V6" s="33" t="s">
        <v>198</v>
      </c>
      <c r="W6" s="12" t="s">
        <v>103</v>
      </c>
      <c r="X6" s="19" t="s">
        <v>130</v>
      </c>
      <c r="Y6" s="15" t="s">
        <v>102</v>
      </c>
      <c r="Z6" s="12" t="s">
        <v>132</v>
      </c>
      <c r="AA6" s="22">
        <v>3.78541178</v>
      </c>
      <c r="AB6" s="77">
        <f>S6*AA6</f>
        <v>876626.3953920874</v>
      </c>
      <c r="AC6" s="84">
        <f>IFERROR(U6/AA6,0)</f>
        <v>0.9985703589689785</v>
      </c>
      <c r="AD6" s="30">
        <v>1</v>
      </c>
      <c r="AE6" s="84">
        <f t="shared" ref="AE6:AE69" si="0">IFERROR(AC6*AD6,0)</f>
        <v>0.9985703589689785</v>
      </c>
      <c r="AF6" s="14">
        <v>1.3685252285010701</v>
      </c>
      <c r="AG6" s="55">
        <f t="shared" ref="AG6:AG37" si="1">AB6*AE6*I6</f>
        <v>236350746.26865679</v>
      </c>
      <c r="AH6" s="55">
        <f>IF(W6="Supply Chain",AF6*($AB6*$AE6),AF6*$AB6)*$I6</f>
        <v>323915041.27728701</v>
      </c>
      <c r="AI6" s="56">
        <f>AK6+NPV('Step 1 - Study Scope'!$A$24,'Step 4 - LCCA'!AL6:BJ6)</f>
        <v>4208850357.244833</v>
      </c>
      <c r="AJ6" s="56">
        <f>BK6+NPV('Step 1 - Study Scope'!$A$25,'Step 4 - LCCA'!BL6:CJ6)</f>
        <v>5640380453.1878119</v>
      </c>
      <c r="AK6" s="56"/>
      <c r="AL6" s="57">
        <f t="shared" ref="AL6:BJ6" si="2">$AG6</f>
        <v>236350746.26865679</v>
      </c>
      <c r="AM6" s="57">
        <f t="shared" si="2"/>
        <v>236350746.26865679</v>
      </c>
      <c r="AN6" s="57">
        <f t="shared" si="2"/>
        <v>236350746.26865679</v>
      </c>
      <c r="AO6" s="57">
        <f t="shared" si="2"/>
        <v>236350746.26865679</v>
      </c>
      <c r="AP6" s="57">
        <f t="shared" si="2"/>
        <v>236350746.26865679</v>
      </c>
      <c r="AQ6" s="57">
        <f t="shared" si="2"/>
        <v>236350746.26865679</v>
      </c>
      <c r="AR6" s="57">
        <f t="shared" si="2"/>
        <v>236350746.26865679</v>
      </c>
      <c r="AS6" s="57">
        <f t="shared" si="2"/>
        <v>236350746.26865679</v>
      </c>
      <c r="AT6" s="57">
        <f t="shared" si="2"/>
        <v>236350746.26865679</v>
      </c>
      <c r="AU6" s="57">
        <f t="shared" si="2"/>
        <v>236350746.26865679</v>
      </c>
      <c r="AV6" s="57">
        <f t="shared" si="2"/>
        <v>236350746.26865679</v>
      </c>
      <c r="AW6" s="57">
        <f t="shared" si="2"/>
        <v>236350746.26865679</v>
      </c>
      <c r="AX6" s="57">
        <f t="shared" si="2"/>
        <v>236350746.26865679</v>
      </c>
      <c r="AY6" s="57">
        <f t="shared" si="2"/>
        <v>236350746.26865679</v>
      </c>
      <c r="AZ6" s="57">
        <f t="shared" si="2"/>
        <v>236350746.26865679</v>
      </c>
      <c r="BA6" s="57">
        <f t="shared" si="2"/>
        <v>236350746.26865679</v>
      </c>
      <c r="BB6" s="57">
        <f t="shared" si="2"/>
        <v>236350746.26865679</v>
      </c>
      <c r="BC6" s="57">
        <f t="shared" si="2"/>
        <v>236350746.26865679</v>
      </c>
      <c r="BD6" s="57">
        <f t="shared" si="2"/>
        <v>236350746.26865679</v>
      </c>
      <c r="BE6" s="57">
        <f t="shared" si="2"/>
        <v>236350746.26865679</v>
      </c>
      <c r="BF6" s="57">
        <f t="shared" si="2"/>
        <v>236350746.26865679</v>
      </c>
      <c r="BG6" s="57">
        <f t="shared" si="2"/>
        <v>236350746.26865679</v>
      </c>
      <c r="BH6" s="57">
        <f t="shared" si="2"/>
        <v>236350746.26865679</v>
      </c>
      <c r="BI6" s="57">
        <f t="shared" si="2"/>
        <v>236350746.26865679</v>
      </c>
      <c r="BJ6" s="57">
        <f t="shared" si="2"/>
        <v>236350746.26865679</v>
      </c>
      <c r="BK6" s="57"/>
      <c r="BL6" s="57">
        <f t="shared" ref="BL6:CJ6" si="3">$AH6</f>
        <v>323915041.27728701</v>
      </c>
      <c r="BM6" s="57">
        <f t="shared" si="3"/>
        <v>323915041.27728701</v>
      </c>
      <c r="BN6" s="57">
        <f t="shared" si="3"/>
        <v>323915041.27728701</v>
      </c>
      <c r="BO6" s="57">
        <f t="shared" si="3"/>
        <v>323915041.27728701</v>
      </c>
      <c r="BP6" s="57">
        <f t="shared" si="3"/>
        <v>323915041.27728701</v>
      </c>
      <c r="BQ6" s="57">
        <f t="shared" si="3"/>
        <v>323915041.27728701</v>
      </c>
      <c r="BR6" s="57">
        <f t="shared" si="3"/>
        <v>323915041.27728701</v>
      </c>
      <c r="BS6" s="57">
        <f t="shared" si="3"/>
        <v>323915041.27728701</v>
      </c>
      <c r="BT6" s="57">
        <f t="shared" si="3"/>
        <v>323915041.27728701</v>
      </c>
      <c r="BU6" s="57">
        <f t="shared" si="3"/>
        <v>323915041.27728701</v>
      </c>
      <c r="BV6" s="57">
        <f t="shared" si="3"/>
        <v>323915041.27728701</v>
      </c>
      <c r="BW6" s="57">
        <f t="shared" si="3"/>
        <v>323915041.27728701</v>
      </c>
      <c r="BX6" s="57">
        <f t="shared" si="3"/>
        <v>323915041.27728701</v>
      </c>
      <c r="BY6" s="57">
        <f t="shared" si="3"/>
        <v>323915041.27728701</v>
      </c>
      <c r="BZ6" s="57">
        <f t="shared" si="3"/>
        <v>323915041.27728701</v>
      </c>
      <c r="CA6" s="57">
        <f t="shared" si="3"/>
        <v>323915041.27728701</v>
      </c>
      <c r="CB6" s="57">
        <f t="shared" si="3"/>
        <v>323915041.27728701</v>
      </c>
      <c r="CC6" s="57">
        <f t="shared" si="3"/>
        <v>323915041.27728701</v>
      </c>
      <c r="CD6" s="57">
        <f t="shared" si="3"/>
        <v>323915041.27728701</v>
      </c>
      <c r="CE6" s="57">
        <f t="shared" si="3"/>
        <v>323915041.27728701</v>
      </c>
      <c r="CF6" s="57">
        <f t="shared" si="3"/>
        <v>323915041.27728701</v>
      </c>
      <c r="CG6" s="57">
        <f t="shared" si="3"/>
        <v>323915041.27728701</v>
      </c>
      <c r="CH6" s="57">
        <f t="shared" si="3"/>
        <v>323915041.27728701</v>
      </c>
      <c r="CI6" s="57">
        <f t="shared" si="3"/>
        <v>323915041.27728701</v>
      </c>
      <c r="CJ6" s="57">
        <f t="shared" si="3"/>
        <v>323915041.27728701</v>
      </c>
    </row>
    <row r="7" spans="1:88" x14ac:dyDescent="0.25">
      <c r="A7" s="9">
        <v>2</v>
      </c>
      <c r="B7" s="12" t="s">
        <v>60</v>
      </c>
      <c r="C7" s="12" t="s">
        <v>339</v>
      </c>
      <c r="D7" s="12" t="s">
        <v>328</v>
      </c>
      <c r="E7" s="12" t="s">
        <v>91</v>
      </c>
      <c r="F7" s="12" t="s">
        <v>159</v>
      </c>
      <c r="G7" s="12">
        <v>1</v>
      </c>
      <c r="H7" s="12" t="s">
        <v>111</v>
      </c>
      <c r="I7" s="12">
        <v>1</v>
      </c>
      <c r="J7" s="12">
        <v>1</v>
      </c>
      <c r="K7" s="12" t="s">
        <v>88</v>
      </c>
      <c r="L7" s="12" t="s">
        <v>75</v>
      </c>
      <c r="M7" s="12" t="s">
        <v>0</v>
      </c>
      <c r="N7" s="20" t="s">
        <v>145</v>
      </c>
      <c r="O7" s="12" t="s">
        <v>102</v>
      </c>
      <c r="P7" s="12" t="s">
        <v>102</v>
      </c>
      <c r="Q7" s="19" t="s">
        <v>128</v>
      </c>
      <c r="R7" s="15" t="s">
        <v>102</v>
      </c>
      <c r="S7" s="14">
        <v>13379.799284885072</v>
      </c>
      <c r="T7" s="3" t="s">
        <v>45</v>
      </c>
      <c r="U7" s="32">
        <v>0.06</v>
      </c>
      <c r="V7" s="33" t="s">
        <v>148</v>
      </c>
      <c r="W7" s="12" t="s">
        <v>103</v>
      </c>
      <c r="X7" s="12" t="s">
        <v>127</v>
      </c>
      <c r="Y7" s="15" t="s">
        <v>102</v>
      </c>
      <c r="Z7" s="12" t="s">
        <v>45</v>
      </c>
      <c r="AA7" s="22">
        <v>1</v>
      </c>
      <c r="AB7" s="77">
        <f t="shared" ref="AB7:AB70" si="4">S7*AA7</f>
        <v>13379.799284885072</v>
      </c>
      <c r="AC7" s="84">
        <f t="shared" ref="AC7:AC70" si="5">IFERROR(U7/AA7,0)</f>
        <v>0.06</v>
      </c>
      <c r="AD7" s="30">
        <v>1.0545931758530185</v>
      </c>
      <c r="AE7" s="84">
        <f t="shared" si="0"/>
        <v>6.3275590551181107E-2</v>
      </c>
      <c r="AF7" s="14">
        <v>2.6533634722203766E-2</v>
      </c>
      <c r="AG7" s="55">
        <f t="shared" si="1"/>
        <v>846.61470120737363</v>
      </c>
      <c r="AH7" s="55">
        <f t="shared" ref="AH7:AH70" si="6">IF(W7="Supply Chain",AF7*($AB7*$AE7),AF7*$AB7)*$I7</f>
        <v>355.01470688154365</v>
      </c>
      <c r="AI7" s="56">
        <f>AK7+NPV('Step 1 - Study Scope'!$A$24,'Step 4 - LCCA'!AL7:BJ7)</f>
        <v>846.61470120737363</v>
      </c>
      <c r="AJ7" s="56">
        <f>BK7+NPV('Step 1 - Study Scope'!$A$25,'Step 4 - LCCA'!BL7:CJ7)</f>
        <v>355.01470688154365</v>
      </c>
      <c r="AK7" s="57">
        <f t="shared" ref="AK7:AK25" si="7">$AG7</f>
        <v>846.61470120737363</v>
      </c>
      <c r="AL7" s="57"/>
      <c r="BK7" s="57">
        <f t="shared" ref="BK7:BK25" si="8">$AH7</f>
        <v>355.01470688154365</v>
      </c>
    </row>
    <row r="8" spans="1:88" x14ac:dyDescent="0.25">
      <c r="A8" s="9">
        <v>3</v>
      </c>
      <c r="B8" s="12" t="s">
        <v>60</v>
      </c>
      <c r="C8" s="12" t="s">
        <v>339</v>
      </c>
      <c r="D8" s="12" t="s">
        <v>328</v>
      </c>
      <c r="E8" s="12" t="s">
        <v>19</v>
      </c>
      <c r="F8" s="12" t="s">
        <v>159</v>
      </c>
      <c r="G8" s="12">
        <v>1</v>
      </c>
      <c r="H8" s="12" t="s">
        <v>111</v>
      </c>
      <c r="I8" s="12">
        <v>1</v>
      </c>
      <c r="J8" s="12">
        <v>1</v>
      </c>
      <c r="K8" s="12" t="s">
        <v>88</v>
      </c>
      <c r="L8" s="12" t="s">
        <v>75</v>
      </c>
      <c r="M8" s="12" t="s">
        <v>0</v>
      </c>
      <c r="N8" s="20" t="s">
        <v>145</v>
      </c>
      <c r="O8" s="12" t="s">
        <v>102</v>
      </c>
      <c r="P8" s="12" t="s">
        <v>102</v>
      </c>
      <c r="Q8" s="19" t="s">
        <v>128</v>
      </c>
      <c r="R8" s="15" t="s">
        <v>102</v>
      </c>
      <c r="S8" s="14">
        <v>2907034.65</v>
      </c>
      <c r="T8" s="3" t="s">
        <v>45</v>
      </c>
      <c r="U8" s="32">
        <v>0.06</v>
      </c>
      <c r="V8" s="33" t="s">
        <v>148</v>
      </c>
      <c r="W8" s="12" t="s">
        <v>103</v>
      </c>
      <c r="X8" s="12" t="s">
        <v>127</v>
      </c>
      <c r="Y8" s="15" t="s">
        <v>102</v>
      </c>
      <c r="Z8" s="12" t="s">
        <v>45</v>
      </c>
      <c r="AA8" s="22">
        <v>1</v>
      </c>
      <c r="AB8" s="77">
        <f t="shared" si="4"/>
        <v>2907034.65</v>
      </c>
      <c r="AC8" s="84">
        <f t="shared" si="5"/>
        <v>0.06</v>
      </c>
      <c r="AD8" s="30">
        <v>1.0545931758530185</v>
      </c>
      <c r="AE8" s="84">
        <f t="shared" si="0"/>
        <v>6.3275590551181107E-2</v>
      </c>
      <c r="AF8" s="14">
        <v>2.6533634722203766E-2</v>
      </c>
      <c r="AG8" s="55">
        <f t="shared" si="1"/>
        <v>183944.33423149606</v>
      </c>
      <c r="AH8" s="55">
        <f t="shared" si="6"/>
        <v>77134.195527889475</v>
      </c>
      <c r="AI8" s="56">
        <f>AK8+NPV('Step 1 - Study Scope'!$A$24,'Step 4 - LCCA'!AL8:BJ8)</f>
        <v>183944.33423149606</v>
      </c>
      <c r="AJ8" s="56">
        <f>BK8+NPV('Step 1 - Study Scope'!$A$25,'Step 4 - LCCA'!BL8:CJ8)</f>
        <v>77134.195527889475</v>
      </c>
      <c r="AK8" s="57">
        <f t="shared" si="7"/>
        <v>183944.33423149606</v>
      </c>
      <c r="AL8" s="57"/>
      <c r="BK8" s="57">
        <f t="shared" si="8"/>
        <v>77134.195527889475</v>
      </c>
    </row>
    <row r="9" spans="1:88" x14ac:dyDescent="0.25">
      <c r="A9" s="9">
        <v>4</v>
      </c>
      <c r="B9" s="12" t="s">
        <v>60</v>
      </c>
      <c r="C9" s="12" t="s">
        <v>339</v>
      </c>
      <c r="D9" s="12" t="s">
        <v>328</v>
      </c>
      <c r="E9" s="12" t="s">
        <v>91</v>
      </c>
      <c r="F9" s="12" t="s">
        <v>159</v>
      </c>
      <c r="G9" s="12">
        <v>1</v>
      </c>
      <c r="H9" s="12" t="s">
        <v>111</v>
      </c>
      <c r="I9" s="12">
        <v>1</v>
      </c>
      <c r="J9" s="12">
        <v>1</v>
      </c>
      <c r="K9" s="12" t="s">
        <v>162</v>
      </c>
      <c r="L9" s="12" t="s">
        <v>144</v>
      </c>
      <c r="M9" s="12" t="s">
        <v>0</v>
      </c>
      <c r="N9" s="12" t="s">
        <v>123</v>
      </c>
      <c r="O9" s="3">
        <v>339113</v>
      </c>
      <c r="P9" s="3" t="s">
        <v>102</v>
      </c>
      <c r="Q9" s="19" t="s">
        <v>95</v>
      </c>
      <c r="R9" s="15" t="s">
        <v>102</v>
      </c>
      <c r="S9" s="14">
        <v>2.6407891525423728</v>
      </c>
      <c r="T9" s="3" t="s">
        <v>4</v>
      </c>
      <c r="U9" s="32">
        <v>92.73</v>
      </c>
      <c r="V9" s="33" t="s">
        <v>148</v>
      </c>
      <c r="W9" s="12" t="s">
        <v>105</v>
      </c>
      <c r="X9" s="12" t="s">
        <v>123</v>
      </c>
      <c r="Y9" s="15" t="s">
        <v>102</v>
      </c>
      <c r="Z9" s="12" t="s">
        <v>4</v>
      </c>
      <c r="AA9" s="22">
        <v>1</v>
      </c>
      <c r="AB9" s="77">
        <f t="shared" si="4"/>
        <v>2.6407891525423728</v>
      </c>
      <c r="AC9" s="84">
        <f t="shared" si="5"/>
        <v>92.73</v>
      </c>
      <c r="AD9" s="30">
        <v>1.0109616342800201</v>
      </c>
      <c r="AE9" s="84">
        <f t="shared" si="0"/>
        <v>93.746472346786263</v>
      </c>
      <c r="AF9" s="14">
        <v>4.1115999515912952E-2</v>
      </c>
      <c r="AG9" s="55">
        <f t="shared" si="1"/>
        <v>247.56466726250667</v>
      </c>
      <c r="AH9" s="55">
        <f t="shared" si="6"/>
        <v>10.178868739322375</v>
      </c>
      <c r="AI9" s="56">
        <f>AK9+NPV('Step 1 - Study Scope'!$A$24,'Step 4 - LCCA'!AL9:BJ9)</f>
        <v>247.56466726250667</v>
      </c>
      <c r="AJ9" s="56">
        <f>BK9+NPV('Step 1 - Study Scope'!$A$25,'Step 4 - LCCA'!BL9:CJ9)</f>
        <v>10.178868739322375</v>
      </c>
      <c r="AK9" s="57">
        <f t="shared" si="7"/>
        <v>247.56466726250667</v>
      </c>
      <c r="AL9" s="57"/>
      <c r="BK9" s="57">
        <f t="shared" si="8"/>
        <v>10.178868739322375</v>
      </c>
    </row>
    <row r="10" spans="1:88" x14ac:dyDescent="0.25">
      <c r="A10" s="9">
        <v>5</v>
      </c>
      <c r="B10" s="12" t="s">
        <v>60</v>
      </c>
      <c r="C10" s="12" t="s">
        <v>339</v>
      </c>
      <c r="D10" s="12" t="s">
        <v>360</v>
      </c>
      <c r="E10" s="12" t="s">
        <v>91</v>
      </c>
      <c r="F10" s="12" t="s">
        <v>159</v>
      </c>
      <c r="G10" s="12">
        <v>1</v>
      </c>
      <c r="H10" s="12" t="s">
        <v>111</v>
      </c>
      <c r="I10" s="12">
        <v>1</v>
      </c>
      <c r="J10" s="12">
        <v>1</v>
      </c>
      <c r="K10" s="12" t="s">
        <v>6</v>
      </c>
      <c r="L10" s="12" t="s">
        <v>144</v>
      </c>
      <c r="M10" s="12" t="s">
        <v>0</v>
      </c>
      <c r="N10" s="12" t="s">
        <v>115</v>
      </c>
      <c r="O10" s="3" t="s">
        <v>40</v>
      </c>
      <c r="P10" s="3" t="s">
        <v>102</v>
      </c>
      <c r="Q10" s="19" t="s">
        <v>95</v>
      </c>
      <c r="R10" s="15" t="s">
        <v>102</v>
      </c>
      <c r="S10" s="74">
        <v>69600</v>
      </c>
      <c r="T10" s="3" t="s">
        <v>4</v>
      </c>
      <c r="U10" s="32">
        <v>0.79</v>
      </c>
      <c r="V10" s="33" t="s">
        <v>33</v>
      </c>
      <c r="W10" s="12" t="s">
        <v>105</v>
      </c>
      <c r="X10" s="12" t="s">
        <v>115</v>
      </c>
      <c r="Y10" s="15" t="s">
        <v>102</v>
      </c>
      <c r="Z10" s="12" t="s">
        <v>4</v>
      </c>
      <c r="AA10" s="22">
        <v>1</v>
      </c>
      <c r="AB10" s="77">
        <f t="shared" si="4"/>
        <v>69600</v>
      </c>
      <c r="AC10" s="84">
        <f t="shared" si="5"/>
        <v>0.79</v>
      </c>
      <c r="AD10" s="30">
        <v>1.0261538461538462</v>
      </c>
      <c r="AE10" s="84">
        <f t="shared" si="0"/>
        <v>0.81066153846153854</v>
      </c>
      <c r="AF10" s="14">
        <v>0.32097583665170187</v>
      </c>
      <c r="AG10" s="55">
        <f t="shared" si="1"/>
        <v>56422.043076923081</v>
      </c>
      <c r="AH10" s="55">
        <f t="shared" si="6"/>
        <v>18110.11248221375</v>
      </c>
      <c r="AI10" s="56">
        <f>AK10+NPV('Step 1 - Study Scope'!$A$24,'Step 4 - LCCA'!AL10:BJ10)</f>
        <v>56422.043076923081</v>
      </c>
      <c r="AJ10" s="56">
        <f>BK10+NPV('Step 1 - Study Scope'!$A$25,'Step 4 - LCCA'!BL10:CJ10)</f>
        <v>18110.11248221375</v>
      </c>
      <c r="AK10" s="57">
        <f t="shared" si="7"/>
        <v>56422.043076923081</v>
      </c>
      <c r="AL10" s="57"/>
      <c r="BK10" s="57">
        <f t="shared" si="8"/>
        <v>18110.11248221375</v>
      </c>
    </row>
    <row r="11" spans="1:88" x14ac:dyDescent="0.25">
      <c r="A11" s="9">
        <v>6</v>
      </c>
      <c r="B11" s="12" t="s">
        <v>60</v>
      </c>
      <c r="C11" s="12" t="s">
        <v>339</v>
      </c>
      <c r="D11" s="12" t="s">
        <v>329</v>
      </c>
      <c r="E11" s="12" t="s">
        <v>18</v>
      </c>
      <c r="F11" s="12" t="s">
        <v>159</v>
      </c>
      <c r="G11" s="12">
        <v>1</v>
      </c>
      <c r="H11" s="12" t="s">
        <v>111</v>
      </c>
      <c r="I11" s="12">
        <v>1</v>
      </c>
      <c r="J11" s="12">
        <v>1</v>
      </c>
      <c r="K11" s="12" t="s">
        <v>8</v>
      </c>
      <c r="L11" s="12" t="s">
        <v>144</v>
      </c>
      <c r="M11" s="12" t="s">
        <v>0</v>
      </c>
      <c r="N11" s="12" t="s">
        <v>116</v>
      </c>
      <c r="O11" s="3">
        <v>327993</v>
      </c>
      <c r="P11" s="3" t="s">
        <v>102</v>
      </c>
      <c r="Q11" s="19" t="s">
        <v>95</v>
      </c>
      <c r="R11" s="15" t="s">
        <v>102</v>
      </c>
      <c r="S11" s="14">
        <v>472800</v>
      </c>
      <c r="T11" s="3" t="s">
        <v>4</v>
      </c>
      <c r="U11" s="32">
        <v>0.09</v>
      </c>
      <c r="V11" s="33" t="s">
        <v>148</v>
      </c>
      <c r="W11" s="12" t="s">
        <v>105</v>
      </c>
      <c r="X11" s="12" t="s">
        <v>116</v>
      </c>
      <c r="Y11" s="15" t="s">
        <v>102</v>
      </c>
      <c r="Z11" s="12" t="s">
        <v>4</v>
      </c>
      <c r="AA11" s="22">
        <v>1</v>
      </c>
      <c r="AB11" s="77">
        <f t="shared" si="4"/>
        <v>472800</v>
      </c>
      <c r="AC11" s="84">
        <f t="shared" si="5"/>
        <v>0.09</v>
      </c>
      <c r="AD11" s="30">
        <v>1.1155555555555554</v>
      </c>
      <c r="AE11" s="84">
        <f t="shared" si="0"/>
        <v>0.10039999999999999</v>
      </c>
      <c r="AF11" s="14">
        <v>0.20103836563355454</v>
      </c>
      <c r="AG11" s="55">
        <f t="shared" si="1"/>
        <v>47469.119999999995</v>
      </c>
      <c r="AH11" s="55">
        <f t="shared" si="6"/>
        <v>9543.1143028630759</v>
      </c>
      <c r="AI11" s="56">
        <f>AK11+NPV('Step 1 - Study Scope'!$A$24,'Step 4 - LCCA'!AL11:BJ11)</f>
        <v>47469.119999999995</v>
      </c>
      <c r="AJ11" s="56">
        <f>BK11+NPV('Step 1 - Study Scope'!$A$25,'Step 4 - LCCA'!BL11:CJ11)</f>
        <v>9543.1143028630759</v>
      </c>
      <c r="AK11" s="57">
        <f t="shared" si="7"/>
        <v>47469.119999999995</v>
      </c>
      <c r="AL11" s="57"/>
      <c r="BK11" s="57">
        <f t="shared" si="8"/>
        <v>9543.1143028630759</v>
      </c>
    </row>
    <row r="12" spans="1:88" x14ac:dyDescent="0.25">
      <c r="A12" s="9">
        <v>7</v>
      </c>
      <c r="B12" s="12" t="s">
        <v>60</v>
      </c>
      <c r="C12" s="12" t="s">
        <v>339</v>
      </c>
      <c r="D12" s="12" t="s">
        <v>329</v>
      </c>
      <c r="E12" s="12" t="s">
        <v>18</v>
      </c>
      <c r="F12" s="12" t="s">
        <v>159</v>
      </c>
      <c r="G12" s="12">
        <v>1</v>
      </c>
      <c r="H12" s="12" t="s">
        <v>111</v>
      </c>
      <c r="I12" s="12">
        <v>1</v>
      </c>
      <c r="J12" s="12">
        <v>1</v>
      </c>
      <c r="K12" s="12" t="s">
        <v>162</v>
      </c>
      <c r="L12" s="12" t="s">
        <v>144</v>
      </c>
      <c r="M12" s="12" t="s">
        <v>0</v>
      </c>
      <c r="N12" s="12" t="s">
        <v>123</v>
      </c>
      <c r="O12" s="3">
        <v>339113</v>
      </c>
      <c r="P12" s="3" t="s">
        <v>102</v>
      </c>
      <c r="Q12" s="19" t="s">
        <v>95</v>
      </c>
      <c r="R12" s="15" t="s">
        <v>102</v>
      </c>
      <c r="S12" s="14">
        <v>4.9928263988522241</v>
      </c>
      <c r="T12" s="3" t="s">
        <v>111</v>
      </c>
      <c r="U12" s="32">
        <v>127.62</v>
      </c>
      <c r="V12" s="33" t="s">
        <v>148</v>
      </c>
      <c r="W12" s="12" t="s">
        <v>105</v>
      </c>
      <c r="X12" s="12" t="s">
        <v>123</v>
      </c>
      <c r="Y12" s="15" t="s">
        <v>102</v>
      </c>
      <c r="Z12" s="12" t="s">
        <v>111</v>
      </c>
      <c r="AA12" s="22">
        <v>1</v>
      </c>
      <c r="AB12" s="77">
        <f t="shared" si="4"/>
        <v>4.9928263988522241</v>
      </c>
      <c r="AC12" s="84">
        <f t="shared" si="5"/>
        <v>127.62</v>
      </c>
      <c r="AD12" s="30">
        <v>1.0109616342800201</v>
      </c>
      <c r="AE12" s="84">
        <f t="shared" si="0"/>
        <v>129.01892376681616</v>
      </c>
      <c r="AF12" s="14">
        <v>4.1115999515912952E-2</v>
      </c>
      <c r="AG12" s="55">
        <f t="shared" si="1"/>
        <v>644.16908853446239</v>
      </c>
      <c r="AH12" s="55">
        <f t="shared" si="6"/>
        <v>26.485655932349044</v>
      </c>
      <c r="AI12" s="56">
        <f>AK12+NPV('Step 1 - Study Scope'!$A$24,'Step 4 - LCCA'!AL12:BJ12)</f>
        <v>644.16908853446239</v>
      </c>
      <c r="AJ12" s="56">
        <f>BK12+NPV('Step 1 - Study Scope'!$A$25,'Step 4 - LCCA'!BL12:CJ12)</f>
        <v>26.485655932349044</v>
      </c>
      <c r="AK12" s="57">
        <f t="shared" si="7"/>
        <v>644.16908853446239</v>
      </c>
      <c r="AL12" s="57"/>
      <c r="BK12" s="57">
        <f t="shared" si="8"/>
        <v>26.485655932349044</v>
      </c>
    </row>
    <row r="13" spans="1:88" x14ac:dyDescent="0.25">
      <c r="A13" s="9">
        <v>8</v>
      </c>
      <c r="B13" s="12" t="s">
        <v>60</v>
      </c>
      <c r="C13" s="12" t="s">
        <v>339</v>
      </c>
      <c r="D13" s="12" t="s">
        <v>329</v>
      </c>
      <c r="E13" s="12" t="s">
        <v>18</v>
      </c>
      <c r="F13" s="12" t="s">
        <v>159</v>
      </c>
      <c r="G13" s="12">
        <v>1</v>
      </c>
      <c r="H13" s="12" t="s">
        <v>111</v>
      </c>
      <c r="I13" s="12">
        <v>1</v>
      </c>
      <c r="J13" s="12">
        <v>1</v>
      </c>
      <c r="K13" s="12" t="s">
        <v>88</v>
      </c>
      <c r="L13" s="12" t="s">
        <v>75</v>
      </c>
      <c r="M13" s="12" t="s">
        <v>0</v>
      </c>
      <c r="N13" s="20" t="s">
        <v>145</v>
      </c>
      <c r="O13" s="12" t="s">
        <v>102</v>
      </c>
      <c r="P13" s="12" t="s">
        <v>102</v>
      </c>
      <c r="Q13" s="19" t="s">
        <v>128</v>
      </c>
      <c r="R13" s="15" t="s">
        <v>102</v>
      </c>
      <c r="S13" s="14">
        <v>4950.5257354074765</v>
      </c>
      <c r="T13" s="3" t="s">
        <v>45</v>
      </c>
      <c r="U13" s="32">
        <v>0.06</v>
      </c>
      <c r="V13" s="33" t="s">
        <v>148</v>
      </c>
      <c r="W13" s="12" t="s">
        <v>103</v>
      </c>
      <c r="X13" s="12" t="s">
        <v>127</v>
      </c>
      <c r="Y13" s="15" t="s">
        <v>102</v>
      </c>
      <c r="Z13" s="12" t="s">
        <v>45</v>
      </c>
      <c r="AA13" s="22">
        <v>1</v>
      </c>
      <c r="AB13" s="77">
        <f t="shared" si="4"/>
        <v>4950.5257354074765</v>
      </c>
      <c r="AC13" s="84">
        <f t="shared" si="5"/>
        <v>0.06</v>
      </c>
      <c r="AD13" s="30">
        <v>1.0545931758530185</v>
      </c>
      <c r="AE13" s="84">
        <f t="shared" si="0"/>
        <v>6.3275590551181107E-2</v>
      </c>
      <c r="AF13" s="14">
        <v>2.6533634722203766E-2</v>
      </c>
      <c r="AG13" s="55">
        <f t="shared" si="1"/>
        <v>313.24743944672821</v>
      </c>
      <c r="AH13" s="55">
        <f t="shared" si="6"/>
        <v>131.35544154617116</v>
      </c>
      <c r="AI13" s="56">
        <f>AK13+NPV('Step 1 - Study Scope'!$A$24,'Step 4 - LCCA'!AL13:BJ13)</f>
        <v>313.24743944672821</v>
      </c>
      <c r="AJ13" s="56">
        <f>BK13+NPV('Step 1 - Study Scope'!$A$25,'Step 4 - LCCA'!BL13:CJ13)</f>
        <v>131.35544154617116</v>
      </c>
      <c r="AK13" s="57">
        <f t="shared" si="7"/>
        <v>313.24743944672821</v>
      </c>
      <c r="AL13" s="57"/>
      <c r="BK13" s="57">
        <f t="shared" si="8"/>
        <v>131.35544154617116</v>
      </c>
    </row>
    <row r="14" spans="1:88" x14ac:dyDescent="0.25">
      <c r="A14" s="9">
        <v>9</v>
      </c>
      <c r="B14" s="12" t="s">
        <v>60</v>
      </c>
      <c r="C14" s="12" t="s">
        <v>339</v>
      </c>
      <c r="D14" s="12" t="s">
        <v>328</v>
      </c>
      <c r="E14" s="12" t="s">
        <v>19</v>
      </c>
      <c r="F14" s="12" t="s">
        <v>159</v>
      </c>
      <c r="G14" s="12">
        <v>1</v>
      </c>
      <c r="H14" s="12" t="s">
        <v>111</v>
      </c>
      <c r="I14" s="12">
        <v>1</v>
      </c>
      <c r="J14" s="12">
        <v>1</v>
      </c>
      <c r="K14" s="12" t="s">
        <v>21</v>
      </c>
      <c r="L14" s="12" t="s">
        <v>144</v>
      </c>
      <c r="M14" s="12" t="s">
        <v>0</v>
      </c>
      <c r="N14" s="12" t="s">
        <v>118</v>
      </c>
      <c r="O14" s="3" t="s">
        <v>39</v>
      </c>
      <c r="P14" s="3" t="s">
        <v>102</v>
      </c>
      <c r="Q14" s="19" t="s">
        <v>95</v>
      </c>
      <c r="R14" s="15" t="s">
        <v>102</v>
      </c>
      <c r="S14" s="14">
        <v>555600</v>
      </c>
      <c r="T14" s="3" t="s">
        <v>4</v>
      </c>
      <c r="U14" s="32">
        <v>1.75</v>
      </c>
      <c r="V14" s="33" t="s">
        <v>148</v>
      </c>
      <c r="W14" s="12" t="s">
        <v>105</v>
      </c>
      <c r="X14" s="12" t="s">
        <v>118</v>
      </c>
      <c r="Y14" s="15" t="s">
        <v>102</v>
      </c>
      <c r="Z14" s="12" t="s">
        <v>4</v>
      </c>
      <c r="AA14" s="22">
        <v>1</v>
      </c>
      <c r="AB14" s="77">
        <f t="shared" si="4"/>
        <v>555600</v>
      </c>
      <c r="AC14" s="84">
        <f t="shared" si="5"/>
        <v>1.75</v>
      </c>
      <c r="AD14" s="30">
        <v>1.0404145077720208</v>
      </c>
      <c r="AE14" s="84">
        <f t="shared" si="0"/>
        <v>1.8207253886010364</v>
      </c>
      <c r="AF14" s="14">
        <v>9.0782043960595166E-2</v>
      </c>
      <c r="AG14" s="55">
        <f t="shared" si="1"/>
        <v>1011595.0259067358</v>
      </c>
      <c r="AH14" s="55">
        <f t="shared" si="6"/>
        <v>91834.664112184691</v>
      </c>
      <c r="AI14" s="56">
        <f>AK14+NPV('Step 1 - Study Scope'!$A$24,'Step 4 - LCCA'!AL14:BJ14)</f>
        <v>1011595.0259067358</v>
      </c>
      <c r="AJ14" s="56">
        <f>BK14+NPV('Step 1 - Study Scope'!$A$25,'Step 4 - LCCA'!BL14:CJ14)</f>
        <v>91834.664112184691</v>
      </c>
      <c r="AK14" s="57">
        <f t="shared" si="7"/>
        <v>1011595.0259067358</v>
      </c>
      <c r="AL14" s="57"/>
      <c r="BK14" s="57">
        <f t="shared" si="8"/>
        <v>91834.664112184691</v>
      </c>
    </row>
    <row r="15" spans="1:88" x14ac:dyDescent="0.25">
      <c r="A15" s="9">
        <v>10</v>
      </c>
      <c r="B15" s="12" t="s">
        <v>60</v>
      </c>
      <c r="C15" s="12" t="s">
        <v>339</v>
      </c>
      <c r="D15" s="12" t="s">
        <v>328</v>
      </c>
      <c r="E15" s="12" t="s">
        <v>19</v>
      </c>
      <c r="F15" s="12" t="s">
        <v>159</v>
      </c>
      <c r="G15" s="12">
        <v>1</v>
      </c>
      <c r="H15" s="12" t="s">
        <v>111</v>
      </c>
      <c r="I15" s="12">
        <v>1</v>
      </c>
      <c r="J15" s="12">
        <v>1</v>
      </c>
      <c r="K15" s="12" t="s">
        <v>11</v>
      </c>
      <c r="L15" s="12" t="s">
        <v>144</v>
      </c>
      <c r="M15" s="12" t="s">
        <v>0</v>
      </c>
      <c r="N15" s="12" t="s">
        <v>121</v>
      </c>
      <c r="O15" s="3">
        <v>325211</v>
      </c>
      <c r="P15" s="3" t="s">
        <v>102</v>
      </c>
      <c r="Q15" s="19" t="s">
        <v>95</v>
      </c>
      <c r="R15" s="15" t="s">
        <v>102</v>
      </c>
      <c r="S15" s="14">
        <v>360000</v>
      </c>
      <c r="T15" s="3" t="s">
        <v>4</v>
      </c>
      <c r="U15" s="32">
        <v>3.5</v>
      </c>
      <c r="V15" s="33" t="s">
        <v>148</v>
      </c>
      <c r="W15" s="12" t="s">
        <v>105</v>
      </c>
      <c r="X15" s="12" t="s">
        <v>121</v>
      </c>
      <c r="Y15" s="15" t="s">
        <v>102</v>
      </c>
      <c r="Z15" s="12" t="s">
        <v>4</v>
      </c>
      <c r="AA15" s="22">
        <v>1</v>
      </c>
      <c r="AB15" s="77">
        <f t="shared" si="4"/>
        <v>360000</v>
      </c>
      <c r="AC15" s="84">
        <f t="shared" si="5"/>
        <v>3.5</v>
      </c>
      <c r="AD15" s="30">
        <v>1.09608843537415</v>
      </c>
      <c r="AE15" s="84">
        <f t="shared" si="0"/>
        <v>3.8363095238095251</v>
      </c>
      <c r="AF15" s="14">
        <v>0.13682973016272154</v>
      </c>
      <c r="AG15" s="55">
        <f t="shared" si="1"/>
        <v>1381071.4285714291</v>
      </c>
      <c r="AH15" s="55">
        <f t="shared" si="6"/>
        <v>188971.630906873</v>
      </c>
      <c r="AI15" s="56">
        <f>AK15+NPV('Step 1 - Study Scope'!$A$24,'Step 4 - LCCA'!AL15:BJ15)</f>
        <v>1381071.4285714291</v>
      </c>
      <c r="AJ15" s="56">
        <f>BK15+NPV('Step 1 - Study Scope'!$A$25,'Step 4 - LCCA'!BL15:CJ15)</f>
        <v>188971.630906873</v>
      </c>
      <c r="AK15" s="57">
        <f t="shared" si="7"/>
        <v>1381071.4285714291</v>
      </c>
      <c r="AL15" s="57"/>
      <c r="BK15" s="57">
        <f t="shared" si="8"/>
        <v>188971.630906873</v>
      </c>
    </row>
    <row r="16" spans="1:88" x14ac:dyDescent="0.25">
      <c r="A16" s="9">
        <v>11</v>
      </c>
      <c r="B16" s="12" t="s">
        <v>60</v>
      </c>
      <c r="C16" s="12" t="s">
        <v>339</v>
      </c>
      <c r="D16" s="12" t="s">
        <v>328</v>
      </c>
      <c r="E16" s="12" t="s">
        <v>19</v>
      </c>
      <c r="F16" s="12" t="s">
        <v>159</v>
      </c>
      <c r="G16" s="12">
        <v>1</v>
      </c>
      <c r="H16" s="12" t="s">
        <v>111</v>
      </c>
      <c r="I16" s="12">
        <v>1</v>
      </c>
      <c r="J16" s="12">
        <v>1</v>
      </c>
      <c r="K16" s="12" t="s">
        <v>354</v>
      </c>
      <c r="L16" s="12" t="s">
        <v>144</v>
      </c>
      <c r="M16" s="12" t="s">
        <v>0</v>
      </c>
      <c r="N16" s="12" t="s">
        <v>121</v>
      </c>
      <c r="O16" s="3">
        <v>325211</v>
      </c>
      <c r="P16" s="3" t="s">
        <v>102</v>
      </c>
      <c r="Q16" s="19" t="s">
        <v>95</v>
      </c>
      <c r="R16" s="15" t="s">
        <v>102</v>
      </c>
      <c r="S16" s="14">
        <v>60200</v>
      </c>
      <c r="T16" s="3" t="s">
        <v>4</v>
      </c>
      <c r="U16" s="32">
        <v>3</v>
      </c>
      <c r="V16" s="33" t="s">
        <v>148</v>
      </c>
      <c r="W16" s="12" t="s">
        <v>105</v>
      </c>
      <c r="X16" s="12" t="s">
        <v>121</v>
      </c>
      <c r="Y16" s="15" t="s">
        <v>102</v>
      </c>
      <c r="Z16" s="12" t="s">
        <v>4</v>
      </c>
      <c r="AA16" s="22">
        <v>1</v>
      </c>
      <c r="AB16" s="77">
        <f t="shared" si="4"/>
        <v>60200</v>
      </c>
      <c r="AC16" s="84">
        <f t="shared" si="5"/>
        <v>3</v>
      </c>
      <c r="AD16" s="30">
        <v>1.09608843537415</v>
      </c>
      <c r="AE16" s="84">
        <f t="shared" si="0"/>
        <v>3.28826530612245</v>
      </c>
      <c r="AF16" s="14">
        <v>0.13682973016272154</v>
      </c>
      <c r="AG16" s="55">
        <f t="shared" si="1"/>
        <v>197953.57142857148</v>
      </c>
      <c r="AH16" s="55">
        <f t="shared" si="6"/>
        <v>27085.933763318459</v>
      </c>
      <c r="AI16" s="56">
        <f>AK16+NPV('Step 1 - Study Scope'!$A$24,'Step 4 - LCCA'!AL16:BJ16)</f>
        <v>197953.57142857148</v>
      </c>
      <c r="AJ16" s="56">
        <f>BK16+NPV('Step 1 - Study Scope'!$A$25,'Step 4 - LCCA'!BL16:CJ16)</f>
        <v>27085.933763318459</v>
      </c>
      <c r="AK16" s="57">
        <f t="shared" si="7"/>
        <v>197953.57142857148</v>
      </c>
      <c r="AL16" s="57"/>
      <c r="BK16" s="57">
        <f t="shared" si="8"/>
        <v>27085.933763318459</v>
      </c>
    </row>
    <row r="17" spans="1:88" x14ac:dyDescent="0.25">
      <c r="A17" s="9">
        <v>12</v>
      </c>
      <c r="B17" s="12" t="s">
        <v>60</v>
      </c>
      <c r="C17" s="12" t="s">
        <v>339</v>
      </c>
      <c r="D17" s="12" t="s">
        <v>328</v>
      </c>
      <c r="E17" s="12" t="s">
        <v>19</v>
      </c>
      <c r="F17" s="12" t="s">
        <v>159</v>
      </c>
      <c r="G17" s="12">
        <v>1</v>
      </c>
      <c r="H17" s="12" t="s">
        <v>111</v>
      </c>
      <c r="I17" s="12">
        <v>1</v>
      </c>
      <c r="J17" s="12">
        <v>1</v>
      </c>
      <c r="K17" s="12" t="s">
        <v>12</v>
      </c>
      <c r="L17" s="12" t="s">
        <v>144</v>
      </c>
      <c r="M17" s="12" t="s">
        <v>0</v>
      </c>
      <c r="N17" s="12" t="s">
        <v>124</v>
      </c>
      <c r="O17" s="3" t="s">
        <v>38</v>
      </c>
      <c r="P17" s="3" t="s">
        <v>102</v>
      </c>
      <c r="Q17" s="19" t="s">
        <v>95</v>
      </c>
      <c r="R17" s="15" t="s">
        <v>102</v>
      </c>
      <c r="S17" s="14">
        <v>270250</v>
      </c>
      <c r="T17" s="3" t="s">
        <v>4</v>
      </c>
      <c r="U17" s="32">
        <v>2.5</v>
      </c>
      <c r="V17" s="33" t="s">
        <v>148</v>
      </c>
      <c r="W17" s="12" t="s">
        <v>105</v>
      </c>
      <c r="X17" s="12" t="s">
        <v>124</v>
      </c>
      <c r="Y17" s="15" t="s">
        <v>102</v>
      </c>
      <c r="Z17" s="12" t="s">
        <v>4</v>
      </c>
      <c r="AA17" s="22">
        <v>1</v>
      </c>
      <c r="AB17" s="77">
        <f t="shared" si="4"/>
        <v>270250</v>
      </c>
      <c r="AC17" s="84">
        <f t="shared" si="5"/>
        <v>2.5</v>
      </c>
      <c r="AD17" s="30">
        <v>1.0176991150442478</v>
      </c>
      <c r="AE17" s="84">
        <f t="shared" si="0"/>
        <v>2.5442477876106198</v>
      </c>
      <c r="AF17" s="14">
        <v>0.13597546453900342</v>
      </c>
      <c r="AG17" s="55">
        <f t="shared" si="1"/>
        <v>687582.96460177004</v>
      </c>
      <c r="AH17" s="55">
        <f t="shared" si="6"/>
        <v>93494.41302083082</v>
      </c>
      <c r="AI17" s="56">
        <f>AK17+NPV('Step 1 - Study Scope'!$A$24,'Step 4 - LCCA'!AL17:BJ17)</f>
        <v>687582.96460177004</v>
      </c>
      <c r="AJ17" s="56">
        <f>BK17+NPV('Step 1 - Study Scope'!$A$25,'Step 4 - LCCA'!BL17:CJ17)</f>
        <v>93494.41302083082</v>
      </c>
      <c r="AK17" s="57">
        <f t="shared" si="7"/>
        <v>687582.96460177004</v>
      </c>
      <c r="AL17" s="57"/>
      <c r="BK17" s="57">
        <f t="shared" si="8"/>
        <v>93494.41302083082</v>
      </c>
    </row>
    <row r="18" spans="1:88" x14ac:dyDescent="0.25">
      <c r="A18" s="9">
        <v>13</v>
      </c>
      <c r="B18" s="12" t="s">
        <v>60</v>
      </c>
      <c r="C18" s="12" t="s">
        <v>339</v>
      </c>
      <c r="D18" s="12" t="s">
        <v>328</v>
      </c>
      <c r="E18" s="12" t="s">
        <v>19</v>
      </c>
      <c r="F18" s="12" t="s">
        <v>159</v>
      </c>
      <c r="G18" s="12">
        <v>1</v>
      </c>
      <c r="H18" s="12" t="s">
        <v>111</v>
      </c>
      <c r="I18" s="12">
        <v>1</v>
      </c>
      <c r="J18" s="12">
        <v>1</v>
      </c>
      <c r="K18" s="12" t="s">
        <v>92</v>
      </c>
      <c r="L18" s="12" t="s">
        <v>144</v>
      </c>
      <c r="M18" s="12" t="s">
        <v>0</v>
      </c>
      <c r="N18" s="12" t="s">
        <v>112</v>
      </c>
      <c r="O18" s="3">
        <v>333412</v>
      </c>
      <c r="P18" s="3" t="s">
        <v>102</v>
      </c>
      <c r="Q18" s="19" t="s">
        <v>95</v>
      </c>
      <c r="R18" s="15" t="s">
        <v>102</v>
      </c>
      <c r="S18" s="14">
        <v>425</v>
      </c>
      <c r="T18" s="3" t="s">
        <v>111</v>
      </c>
      <c r="U18" s="32">
        <v>436.43117392200264</v>
      </c>
      <c r="V18" s="33" t="s">
        <v>148</v>
      </c>
      <c r="W18" s="12" t="s">
        <v>105</v>
      </c>
      <c r="X18" s="12" t="s">
        <v>112</v>
      </c>
      <c r="Y18" s="15" t="s">
        <v>102</v>
      </c>
      <c r="Z18" s="12" t="s">
        <v>111</v>
      </c>
      <c r="AA18" s="22">
        <v>1</v>
      </c>
      <c r="AB18" s="77">
        <f t="shared" si="4"/>
        <v>425</v>
      </c>
      <c r="AC18" s="84">
        <f t="shared" si="5"/>
        <v>436.43117392200264</v>
      </c>
      <c r="AD18" s="30">
        <v>1.0372549019607842</v>
      </c>
      <c r="AE18" s="84">
        <f t="shared" si="0"/>
        <v>452.69037451909679</v>
      </c>
      <c r="AF18" s="14">
        <v>7.8197923236532768E-2</v>
      </c>
      <c r="AG18" s="55">
        <f t="shared" si="1"/>
        <v>192393.40917061613</v>
      </c>
      <c r="AH18" s="55">
        <f t="shared" si="6"/>
        <v>15044.76504153868</v>
      </c>
      <c r="AI18" s="56">
        <f>AK18+NPV('Step 1 - Study Scope'!$A$24,'Step 4 - LCCA'!AL18:BJ18)</f>
        <v>192393.40917061613</v>
      </c>
      <c r="AJ18" s="56">
        <f>BK18+NPV('Step 1 - Study Scope'!$A$25,'Step 4 - LCCA'!BL18:CJ18)</f>
        <v>15044.76504153868</v>
      </c>
      <c r="AK18" s="57">
        <f t="shared" si="7"/>
        <v>192393.40917061613</v>
      </c>
      <c r="AL18" s="57"/>
      <c r="BK18" s="57">
        <f t="shared" si="8"/>
        <v>15044.76504153868</v>
      </c>
    </row>
    <row r="19" spans="1:88" x14ac:dyDescent="0.25">
      <c r="A19" s="9">
        <v>14</v>
      </c>
      <c r="B19" s="12" t="s">
        <v>60</v>
      </c>
      <c r="C19" s="12" t="s">
        <v>339</v>
      </c>
      <c r="D19" s="12" t="s">
        <v>328</v>
      </c>
      <c r="E19" s="12" t="s">
        <v>19</v>
      </c>
      <c r="F19" s="12" t="s">
        <v>159</v>
      </c>
      <c r="G19" s="12">
        <v>1</v>
      </c>
      <c r="H19" s="12" t="s">
        <v>111</v>
      </c>
      <c r="I19" s="12">
        <v>1</v>
      </c>
      <c r="J19" s="12">
        <v>1</v>
      </c>
      <c r="K19" s="12" t="s">
        <v>86</v>
      </c>
      <c r="L19" s="13" t="s">
        <v>96</v>
      </c>
      <c r="M19" s="13" t="s">
        <v>0</v>
      </c>
      <c r="N19" s="12" t="s">
        <v>117</v>
      </c>
      <c r="O19" s="3">
        <v>230102</v>
      </c>
      <c r="P19" s="3" t="s">
        <v>102</v>
      </c>
      <c r="Q19" s="19" t="s">
        <v>95</v>
      </c>
      <c r="R19" s="15" t="s">
        <v>102</v>
      </c>
      <c r="S19" s="14">
        <f>1000000/'Step 1 - Study Scope'!$A$12</f>
        <v>50000</v>
      </c>
      <c r="T19" s="3" t="s">
        <v>87</v>
      </c>
      <c r="U19" s="32">
        <v>120</v>
      </c>
      <c r="V19" s="33" t="s">
        <v>148</v>
      </c>
      <c r="W19" s="13" t="s">
        <v>105</v>
      </c>
      <c r="X19" s="12" t="s">
        <v>117</v>
      </c>
      <c r="Y19" s="15" t="s">
        <v>102</v>
      </c>
      <c r="Z19" s="12" t="s">
        <v>134</v>
      </c>
      <c r="AA19" s="22">
        <v>9.2903040000000006E-2</v>
      </c>
      <c r="AB19" s="77">
        <f t="shared" si="4"/>
        <v>4645.152</v>
      </c>
      <c r="AC19" s="84">
        <f t="shared" si="5"/>
        <v>1291.6692500051665</v>
      </c>
      <c r="AD19" s="30">
        <v>1.0342003853564548</v>
      </c>
      <c r="AE19" s="84">
        <f t="shared" si="0"/>
        <v>1335.8448361084261</v>
      </c>
      <c r="AF19" s="14">
        <v>0.10869206061288289</v>
      </c>
      <c r="AG19" s="55">
        <f t="shared" si="1"/>
        <v>6205202.3121387279</v>
      </c>
      <c r="AH19" s="55">
        <f t="shared" si="6"/>
        <v>674456.22582618368</v>
      </c>
      <c r="AI19" s="56">
        <f>AK19+NPV('Step 1 - Study Scope'!$A$24,'Step 4 - LCCA'!AL19:BJ19)</f>
        <v>6205202.3121387279</v>
      </c>
      <c r="AJ19" s="56">
        <f>BK19+NPV('Step 1 - Study Scope'!$A$25,'Step 4 - LCCA'!BL19:CJ19)</f>
        <v>674456.22582618368</v>
      </c>
      <c r="AK19" s="57">
        <f t="shared" si="7"/>
        <v>6205202.3121387279</v>
      </c>
      <c r="AL19" s="57"/>
      <c r="BK19" s="57">
        <f t="shared" si="8"/>
        <v>674456.22582618368</v>
      </c>
    </row>
    <row r="20" spans="1:88" x14ac:dyDescent="0.25">
      <c r="A20" s="9">
        <v>15</v>
      </c>
      <c r="B20" s="13" t="s">
        <v>60</v>
      </c>
      <c r="C20" s="13" t="s">
        <v>339</v>
      </c>
      <c r="D20" s="13" t="s">
        <v>328</v>
      </c>
      <c r="E20" s="13" t="s">
        <v>19</v>
      </c>
      <c r="F20" s="13" t="s">
        <v>159</v>
      </c>
      <c r="G20" s="13">
        <v>1</v>
      </c>
      <c r="H20" s="13" t="s">
        <v>111</v>
      </c>
      <c r="I20" s="13">
        <v>1</v>
      </c>
      <c r="J20" s="13">
        <v>1</v>
      </c>
      <c r="K20" s="13" t="s">
        <v>164</v>
      </c>
      <c r="L20" s="13" t="s">
        <v>96</v>
      </c>
      <c r="M20" s="13" t="s">
        <v>0</v>
      </c>
      <c r="N20" s="13" t="s">
        <v>102</v>
      </c>
      <c r="O20" s="15" t="s">
        <v>102</v>
      </c>
      <c r="P20" s="15" t="s">
        <v>102</v>
      </c>
      <c r="Q20" s="19" t="s">
        <v>110</v>
      </c>
      <c r="R20" s="15" t="s">
        <v>139</v>
      </c>
      <c r="S20" s="14">
        <f>1000000/'Step 1 - Study Scope'!$A$12*'Step 1 - Study Scope'!$A$10</f>
        <v>1250000</v>
      </c>
      <c r="T20" s="15" t="s">
        <v>87</v>
      </c>
      <c r="U20" s="32">
        <v>0</v>
      </c>
      <c r="V20" s="33" t="s">
        <v>102</v>
      </c>
      <c r="W20" s="13" t="s">
        <v>135</v>
      </c>
      <c r="X20" s="13" t="s">
        <v>137</v>
      </c>
      <c r="Y20" s="15" t="s">
        <v>138</v>
      </c>
      <c r="Z20" s="12" t="s">
        <v>267</v>
      </c>
      <c r="AA20" s="22">
        <v>9.2903040000000006E-2</v>
      </c>
      <c r="AB20" s="77">
        <f t="shared" si="4"/>
        <v>116128.8</v>
      </c>
      <c r="AC20" s="84">
        <f t="shared" si="5"/>
        <v>0</v>
      </c>
      <c r="AD20" s="30">
        <v>1</v>
      </c>
      <c r="AE20" s="84">
        <f t="shared" si="0"/>
        <v>0</v>
      </c>
      <c r="AF20" s="14">
        <v>1.8237237999999999E-2</v>
      </c>
      <c r="AG20" s="55">
        <f t="shared" si="1"/>
        <v>0</v>
      </c>
      <c r="AH20" s="55">
        <f t="shared" si="6"/>
        <v>2117.8685642544001</v>
      </c>
      <c r="AI20" s="56">
        <f>AK20+NPV('Step 1 - Study Scope'!$A$24,'Step 4 - LCCA'!AL20:BJ20)</f>
        <v>0</v>
      </c>
      <c r="AJ20" s="56">
        <f>BK20+NPV('Step 1 - Study Scope'!$A$25,'Step 4 - LCCA'!BL20:CJ20)</f>
        <v>2117.8685642544001</v>
      </c>
      <c r="AK20" s="57">
        <f t="shared" si="7"/>
        <v>0</v>
      </c>
      <c r="AL20" s="57"/>
      <c r="BK20" s="57">
        <f t="shared" si="8"/>
        <v>2117.8685642544001</v>
      </c>
    </row>
    <row r="21" spans="1:88" x14ac:dyDescent="0.25">
      <c r="A21" s="9">
        <v>16</v>
      </c>
      <c r="B21" s="12" t="s">
        <v>60</v>
      </c>
      <c r="C21" s="12" t="s">
        <v>339</v>
      </c>
      <c r="D21" s="12" t="s">
        <v>328</v>
      </c>
      <c r="E21" s="12" t="s">
        <v>19</v>
      </c>
      <c r="F21" s="12" t="s">
        <v>159</v>
      </c>
      <c r="G21" s="12">
        <v>1</v>
      </c>
      <c r="H21" s="12" t="s">
        <v>111</v>
      </c>
      <c r="I21" s="12">
        <v>1</v>
      </c>
      <c r="J21" s="12">
        <v>1</v>
      </c>
      <c r="K21" s="12" t="s">
        <v>264</v>
      </c>
      <c r="L21" s="12" t="s">
        <v>46</v>
      </c>
      <c r="M21" s="12" t="s">
        <v>0</v>
      </c>
      <c r="N21" s="12" t="s">
        <v>126</v>
      </c>
      <c r="O21" s="3" t="s">
        <v>34</v>
      </c>
      <c r="P21" s="3" t="s">
        <v>102</v>
      </c>
      <c r="Q21" s="19" t="s">
        <v>95</v>
      </c>
      <c r="R21" s="15" t="s">
        <v>102</v>
      </c>
      <c r="S21" s="14">
        <v>1350967.41</v>
      </c>
      <c r="T21" s="15" t="s">
        <v>132</v>
      </c>
      <c r="U21" s="32">
        <v>6.6835516000000005E-4</v>
      </c>
      <c r="V21" s="33" t="s">
        <v>148</v>
      </c>
      <c r="W21" s="12" t="s">
        <v>105</v>
      </c>
      <c r="X21" s="12" t="s">
        <v>126</v>
      </c>
      <c r="Y21" s="15" t="s">
        <v>102</v>
      </c>
      <c r="Z21" s="12" t="s">
        <v>133</v>
      </c>
      <c r="AA21" s="22">
        <v>1E-3</v>
      </c>
      <c r="AB21" s="77">
        <f t="shared" si="4"/>
        <v>1350.96741</v>
      </c>
      <c r="AC21" s="84">
        <f t="shared" si="5"/>
        <v>0.66835516000000006</v>
      </c>
      <c r="AD21" s="30">
        <v>1.0583207642031172</v>
      </c>
      <c r="AE21" s="84">
        <f t="shared" si="0"/>
        <v>0.70733414369029668</v>
      </c>
      <c r="AF21" s="14">
        <v>0.15371370045932792</v>
      </c>
      <c r="AG21" s="55">
        <f t="shared" si="1"/>
        <v>955.5853761058479</v>
      </c>
      <c r="AH21" s="55">
        <f t="shared" si="6"/>
        <v>146.88656426604851</v>
      </c>
      <c r="AI21" s="56">
        <f>AK21+NPV('Step 1 - Study Scope'!$A$24,'Step 4 - LCCA'!AL21:BJ21)</f>
        <v>955.5853761058479</v>
      </c>
      <c r="AJ21" s="56">
        <f>BK21+NPV('Step 1 - Study Scope'!$A$25,'Step 4 - LCCA'!BL21:CJ21)</f>
        <v>146.88656426604851</v>
      </c>
      <c r="AK21" s="57">
        <f t="shared" si="7"/>
        <v>955.5853761058479</v>
      </c>
      <c r="AL21" s="57"/>
      <c r="BK21" s="57">
        <f t="shared" si="8"/>
        <v>146.88656426604851</v>
      </c>
    </row>
    <row r="22" spans="1:88" x14ac:dyDescent="0.25">
      <c r="A22" s="9">
        <v>17</v>
      </c>
      <c r="B22" s="13" t="s">
        <v>60</v>
      </c>
      <c r="C22" s="13" t="s">
        <v>339</v>
      </c>
      <c r="D22" s="13" t="s">
        <v>328</v>
      </c>
      <c r="E22" s="13" t="s">
        <v>19</v>
      </c>
      <c r="F22" s="13" t="s">
        <v>159</v>
      </c>
      <c r="G22" s="13">
        <v>1</v>
      </c>
      <c r="H22" s="13" t="s">
        <v>111</v>
      </c>
      <c r="I22" s="13">
        <v>1</v>
      </c>
      <c r="J22" s="13">
        <v>1</v>
      </c>
      <c r="K22" s="13" t="s">
        <v>149</v>
      </c>
      <c r="L22" s="13" t="s">
        <v>46</v>
      </c>
      <c r="M22" s="13" t="s">
        <v>0</v>
      </c>
      <c r="N22" s="13" t="s">
        <v>102</v>
      </c>
      <c r="O22" s="15" t="s">
        <v>102</v>
      </c>
      <c r="P22" s="15" t="s">
        <v>102</v>
      </c>
      <c r="Q22" s="19" t="s">
        <v>95</v>
      </c>
      <c r="R22" s="15" t="s">
        <v>139</v>
      </c>
      <c r="S22" s="14">
        <v>1039205.7</v>
      </c>
      <c r="T22" s="15" t="s">
        <v>132</v>
      </c>
      <c r="U22" s="32">
        <v>0</v>
      </c>
      <c r="V22" s="33" t="s">
        <v>102</v>
      </c>
      <c r="W22" s="13" t="s">
        <v>135</v>
      </c>
      <c r="X22" s="13" t="s">
        <v>136</v>
      </c>
      <c r="Y22" s="15" t="s">
        <v>140</v>
      </c>
      <c r="Z22" s="12" t="s">
        <v>133</v>
      </c>
      <c r="AA22" s="22">
        <v>1E-3</v>
      </c>
      <c r="AB22" s="77">
        <f t="shared" si="4"/>
        <v>1039.2057</v>
      </c>
      <c r="AC22" s="84">
        <f t="shared" si="5"/>
        <v>0</v>
      </c>
      <c r="AD22" s="30">
        <v>1</v>
      </c>
      <c r="AE22" s="84">
        <f t="shared" si="0"/>
        <v>0</v>
      </c>
      <c r="AF22" s="14">
        <v>1.3387817999999999E-2</v>
      </c>
      <c r="AG22" s="55">
        <f t="shared" si="1"/>
        <v>0</v>
      </c>
      <c r="AH22" s="55">
        <f t="shared" si="6"/>
        <v>13.912696776162599</v>
      </c>
      <c r="AI22" s="56">
        <f>AK22+NPV('Step 1 - Study Scope'!$A$24,'Step 4 - LCCA'!AL22:BJ22)</f>
        <v>0</v>
      </c>
      <c r="AJ22" s="56">
        <f>BK22+NPV('Step 1 - Study Scope'!$A$25,'Step 4 - LCCA'!BL22:CJ22)</f>
        <v>13.912696776162599</v>
      </c>
      <c r="AK22" s="57">
        <f t="shared" si="7"/>
        <v>0</v>
      </c>
      <c r="AL22" s="57"/>
      <c r="BK22" s="57">
        <f t="shared" si="8"/>
        <v>13.912696776162599</v>
      </c>
    </row>
    <row r="23" spans="1:88" x14ac:dyDescent="0.25">
      <c r="A23" s="9">
        <v>18</v>
      </c>
      <c r="B23" s="12" t="s">
        <v>60</v>
      </c>
      <c r="C23" s="12" t="s">
        <v>339</v>
      </c>
      <c r="D23" s="12" t="s">
        <v>328</v>
      </c>
      <c r="E23" s="12" t="s">
        <v>91</v>
      </c>
      <c r="F23" s="12" t="s">
        <v>159</v>
      </c>
      <c r="G23" s="12">
        <v>1</v>
      </c>
      <c r="H23" s="12" t="s">
        <v>111</v>
      </c>
      <c r="I23" s="12">
        <v>1</v>
      </c>
      <c r="J23" s="12">
        <v>1</v>
      </c>
      <c r="K23" s="12" t="s">
        <v>264</v>
      </c>
      <c r="L23" s="12" t="s">
        <v>46</v>
      </c>
      <c r="M23" s="12" t="s">
        <v>0</v>
      </c>
      <c r="N23" s="12" t="s">
        <v>126</v>
      </c>
      <c r="O23" s="3" t="s">
        <v>34</v>
      </c>
      <c r="P23" s="3" t="s">
        <v>102</v>
      </c>
      <c r="Q23" s="19" t="s">
        <v>95</v>
      </c>
      <c r="R23" s="15" t="s">
        <v>102</v>
      </c>
      <c r="S23" s="14">
        <v>1640.5179329988316</v>
      </c>
      <c r="T23" s="3" t="s">
        <v>73</v>
      </c>
      <c r="U23" s="32">
        <v>2.5299999999999997E-3</v>
      </c>
      <c r="V23" s="33" t="s">
        <v>148</v>
      </c>
      <c r="W23" s="12" t="s">
        <v>105</v>
      </c>
      <c r="X23" s="12" t="s">
        <v>126</v>
      </c>
      <c r="Y23" s="15" t="s">
        <v>102</v>
      </c>
      <c r="Z23" s="12" t="s">
        <v>133</v>
      </c>
      <c r="AA23" s="22">
        <v>3.7854120000000002E-3</v>
      </c>
      <c r="AB23" s="77">
        <f t="shared" si="4"/>
        <v>6.2100362697889731</v>
      </c>
      <c r="AC23" s="84">
        <f t="shared" si="5"/>
        <v>0.66835525432898701</v>
      </c>
      <c r="AD23" s="30">
        <v>1.0583207642031172</v>
      </c>
      <c r="AE23" s="84">
        <f t="shared" si="0"/>
        <v>0.70733424352062224</v>
      </c>
      <c r="AF23" s="14">
        <v>0.15371370045932792</v>
      </c>
      <c r="AG23" s="55">
        <f t="shared" si="1"/>
        <v>4.3925713071268104</v>
      </c>
      <c r="AH23" s="55">
        <f t="shared" si="6"/>
        <v>0.675198390149929</v>
      </c>
      <c r="AI23" s="56">
        <f>AK23+NPV('Step 1 - Study Scope'!$A$24,'Step 4 - LCCA'!AL23:BJ23)</f>
        <v>4.3925713071268104</v>
      </c>
      <c r="AJ23" s="56">
        <f>BK23+NPV('Step 1 - Study Scope'!$A$25,'Step 4 - LCCA'!BL23:CJ23)</f>
        <v>0.675198390149929</v>
      </c>
      <c r="AK23" s="57">
        <f t="shared" si="7"/>
        <v>4.3925713071268104</v>
      </c>
      <c r="AL23" s="57"/>
      <c r="BK23" s="57">
        <f t="shared" si="8"/>
        <v>0.675198390149929</v>
      </c>
    </row>
    <row r="24" spans="1:88" x14ac:dyDescent="0.25">
      <c r="A24" s="9">
        <v>19</v>
      </c>
      <c r="B24" s="13" t="s">
        <v>60</v>
      </c>
      <c r="C24" s="13" t="s">
        <v>339</v>
      </c>
      <c r="D24" s="13" t="s">
        <v>328</v>
      </c>
      <c r="E24" s="13" t="s">
        <v>91</v>
      </c>
      <c r="F24" s="13" t="s">
        <v>159</v>
      </c>
      <c r="G24" s="13">
        <v>1</v>
      </c>
      <c r="H24" s="13" t="s">
        <v>111</v>
      </c>
      <c r="I24" s="13">
        <v>1</v>
      </c>
      <c r="J24" s="13">
        <v>1</v>
      </c>
      <c r="K24" s="13" t="s">
        <v>149</v>
      </c>
      <c r="L24" s="13" t="s">
        <v>46</v>
      </c>
      <c r="M24" s="13" t="s">
        <v>0</v>
      </c>
      <c r="N24" s="13" t="s">
        <v>102</v>
      </c>
      <c r="O24" s="15" t="s">
        <v>102</v>
      </c>
      <c r="P24" s="15" t="s">
        <v>102</v>
      </c>
      <c r="Q24" s="19" t="s">
        <v>95</v>
      </c>
      <c r="R24" s="15" t="s">
        <v>139</v>
      </c>
      <c r="S24" s="14">
        <v>1640.5179329988316</v>
      </c>
      <c r="T24" s="15" t="s">
        <v>73</v>
      </c>
      <c r="U24" s="32">
        <v>0</v>
      </c>
      <c r="V24" s="33" t="s">
        <v>102</v>
      </c>
      <c r="W24" s="13" t="s">
        <v>135</v>
      </c>
      <c r="X24" s="13" t="s">
        <v>136</v>
      </c>
      <c r="Y24" s="15" t="s">
        <v>140</v>
      </c>
      <c r="Z24" s="12" t="s">
        <v>133</v>
      </c>
      <c r="AA24" s="22">
        <v>3.7854120000000002E-3</v>
      </c>
      <c r="AB24" s="77">
        <f t="shared" si="4"/>
        <v>6.2100362697889731</v>
      </c>
      <c r="AC24" s="84">
        <f t="shared" si="5"/>
        <v>0</v>
      </c>
      <c r="AD24" s="30">
        <v>1</v>
      </c>
      <c r="AE24" s="84">
        <f t="shared" si="0"/>
        <v>0</v>
      </c>
      <c r="AF24" s="14">
        <v>1.3387817999999999E-2</v>
      </c>
      <c r="AG24" s="55">
        <f t="shared" si="1"/>
        <v>0</v>
      </c>
      <c r="AH24" s="55">
        <f t="shared" si="6"/>
        <v>8.3138835353333662E-2</v>
      </c>
      <c r="AI24" s="56">
        <f>AK24+NPV('Step 1 - Study Scope'!$A$24,'Step 4 - LCCA'!AL24:BJ24)</f>
        <v>0</v>
      </c>
      <c r="AJ24" s="56">
        <f>BK24+NPV('Step 1 - Study Scope'!$A$25,'Step 4 - LCCA'!BL24:CJ24)</f>
        <v>8.3138835353333662E-2</v>
      </c>
      <c r="AK24" s="57">
        <f t="shared" si="7"/>
        <v>0</v>
      </c>
      <c r="AL24" s="57"/>
      <c r="BK24" s="57">
        <f t="shared" si="8"/>
        <v>8.3138835353333662E-2</v>
      </c>
    </row>
    <row r="25" spans="1:88" x14ac:dyDescent="0.25">
      <c r="A25" s="9">
        <v>20</v>
      </c>
      <c r="B25" s="13" t="s">
        <v>60</v>
      </c>
      <c r="C25" s="13" t="s">
        <v>339</v>
      </c>
      <c r="D25" s="13" t="s">
        <v>328</v>
      </c>
      <c r="E25" s="13" t="s">
        <v>16</v>
      </c>
      <c r="F25" s="12" t="s">
        <v>159</v>
      </c>
      <c r="G25" s="12">
        <v>1</v>
      </c>
      <c r="H25" s="12" t="s">
        <v>111</v>
      </c>
      <c r="I25" s="12">
        <v>1</v>
      </c>
      <c r="J25" s="12">
        <v>1</v>
      </c>
      <c r="K25" s="13" t="s">
        <v>84</v>
      </c>
      <c r="L25" s="12" t="s">
        <v>146</v>
      </c>
      <c r="M25" s="12" t="s">
        <v>61</v>
      </c>
      <c r="N25" s="12" t="s">
        <v>125</v>
      </c>
      <c r="O25" s="3" t="s">
        <v>43</v>
      </c>
      <c r="P25" s="3" t="s">
        <v>102</v>
      </c>
      <c r="Q25" s="19" t="s">
        <v>95</v>
      </c>
      <c r="R25" s="15" t="s">
        <v>102</v>
      </c>
      <c r="S25" s="14">
        <v>17261.013366443338</v>
      </c>
      <c r="T25" s="3" t="s">
        <v>73</v>
      </c>
      <c r="U25" s="32">
        <v>3.17</v>
      </c>
      <c r="V25" s="33" t="s">
        <v>148</v>
      </c>
      <c r="W25" s="12" t="s">
        <v>105</v>
      </c>
      <c r="X25" s="12" t="s">
        <v>125</v>
      </c>
      <c r="Y25" s="15" t="s">
        <v>102</v>
      </c>
      <c r="Z25" s="12" t="s">
        <v>132</v>
      </c>
      <c r="AA25" s="22">
        <v>3.78541178</v>
      </c>
      <c r="AB25" s="77">
        <f t="shared" si="4"/>
        <v>65340.043332072069</v>
      </c>
      <c r="AC25" s="84">
        <f t="shared" si="5"/>
        <v>0.83742540686022804</v>
      </c>
      <c r="AD25" s="30">
        <v>1.0297397769516727</v>
      </c>
      <c r="AE25" s="84">
        <f t="shared" si="0"/>
        <v>0.86233025167391497</v>
      </c>
      <c r="AF25" s="14">
        <v>0.16269855098550873</v>
      </c>
      <c r="AG25" s="55">
        <f t="shared" si="1"/>
        <v>56344.696010930216</v>
      </c>
      <c r="AH25" s="55">
        <f t="shared" si="6"/>
        <v>9167.2003966973207</v>
      </c>
      <c r="AI25" s="56">
        <f>AK25+NPV('Step 1 - Study Scope'!$A$24,'Step 4 - LCCA'!AL25:BJ25)</f>
        <v>56344.696010930216</v>
      </c>
      <c r="AJ25" s="56">
        <f>BK25+NPV('Step 1 - Study Scope'!$A$25,'Step 4 - LCCA'!BL25:CJ25)</f>
        <v>9167.2003966973207</v>
      </c>
      <c r="AK25" s="57">
        <f t="shared" si="7"/>
        <v>56344.696010930216</v>
      </c>
      <c r="AL25" s="57"/>
      <c r="BK25" s="57">
        <f t="shared" si="8"/>
        <v>9167.2003966973207</v>
      </c>
    </row>
    <row r="26" spans="1:88" x14ac:dyDescent="0.25">
      <c r="A26" s="9">
        <v>21</v>
      </c>
      <c r="B26" s="13" t="s">
        <v>60</v>
      </c>
      <c r="C26" s="3" t="s">
        <v>17</v>
      </c>
      <c r="D26" s="3" t="s">
        <v>328</v>
      </c>
      <c r="E26" s="3" t="s">
        <v>327</v>
      </c>
      <c r="F26" s="12" t="s">
        <v>159</v>
      </c>
      <c r="G26" s="12">
        <v>1</v>
      </c>
      <c r="H26" s="12" t="s">
        <v>111</v>
      </c>
      <c r="I26" s="13">
        <f>'Step 1 - Study Scope'!$A$40</f>
        <v>12</v>
      </c>
      <c r="J26" s="13">
        <f>I26*'Step 1 - Study Scope'!$A$10</f>
        <v>300</v>
      </c>
      <c r="K26" s="12" t="s">
        <v>264</v>
      </c>
      <c r="L26" s="12" t="s">
        <v>46</v>
      </c>
      <c r="M26" s="12" t="s">
        <v>0</v>
      </c>
      <c r="N26" s="12" t="s">
        <v>126</v>
      </c>
      <c r="O26" s="3" t="s">
        <v>34</v>
      </c>
      <c r="P26" s="3" t="s">
        <v>102</v>
      </c>
      <c r="Q26" s="19" t="s">
        <v>95</v>
      </c>
      <c r="R26" s="15" t="s">
        <v>102</v>
      </c>
      <c r="S26" s="14">
        <v>22306.027471875001</v>
      </c>
      <c r="T26" s="3" t="s">
        <v>73</v>
      </c>
      <c r="U26" s="32">
        <v>3.6700000000000001E-3</v>
      </c>
      <c r="V26" s="33" t="s">
        <v>33</v>
      </c>
      <c r="W26" s="12" t="s">
        <v>105</v>
      </c>
      <c r="X26" s="12" t="s">
        <v>126</v>
      </c>
      <c r="Y26" s="15" t="s">
        <v>102</v>
      </c>
      <c r="Z26" s="12" t="s">
        <v>132</v>
      </c>
      <c r="AA26" s="22">
        <v>3.78541178</v>
      </c>
      <c r="AB26" s="77">
        <f t="shared" si="4"/>
        <v>84437.499157039245</v>
      </c>
      <c r="AC26" s="84">
        <f t="shared" si="5"/>
        <v>9.6951143317887596E-4</v>
      </c>
      <c r="AD26" s="30">
        <v>1.0303475281448851</v>
      </c>
      <c r="AE26" s="84">
        <f t="shared" si="0"/>
        <v>9.9893370868405981E-4</v>
      </c>
      <c r="AF26" s="14">
        <v>0.15371370045932792</v>
      </c>
      <c r="AG26" s="55">
        <f t="shared" si="1"/>
        <v>1012.1695702193807</v>
      </c>
      <c r="AH26" s="55">
        <f t="shared" si="6"/>
        <v>155.58433013074855</v>
      </c>
      <c r="AI26" s="56">
        <f>AK26+NPV('Step 1 - Study Scope'!$A$24,'Step 4 - LCCA'!AL26:BJ26)</f>
        <v>18024.357123746177</v>
      </c>
      <c r="AJ26" s="56">
        <f>BK26+NPV('Step 1 - Study Scope'!$A$25,'Step 4 - LCCA'!BL26:CJ26)</f>
        <v>2709.2129190152805</v>
      </c>
      <c r="AK26" s="56"/>
      <c r="AL26" s="57">
        <f t="shared" ref="AL26:AU28" si="9">$AG26</f>
        <v>1012.1695702193807</v>
      </c>
      <c r="AM26" s="57">
        <f t="shared" si="9"/>
        <v>1012.1695702193807</v>
      </c>
      <c r="AN26" s="57">
        <f t="shared" si="9"/>
        <v>1012.1695702193807</v>
      </c>
      <c r="AO26" s="57">
        <f t="shared" si="9"/>
        <v>1012.1695702193807</v>
      </c>
      <c r="AP26" s="57">
        <f t="shared" si="9"/>
        <v>1012.1695702193807</v>
      </c>
      <c r="AQ26" s="57">
        <f t="shared" si="9"/>
        <v>1012.1695702193807</v>
      </c>
      <c r="AR26" s="57">
        <f t="shared" si="9"/>
        <v>1012.1695702193807</v>
      </c>
      <c r="AS26" s="57">
        <f t="shared" si="9"/>
        <v>1012.1695702193807</v>
      </c>
      <c r="AT26" s="57">
        <f t="shared" si="9"/>
        <v>1012.1695702193807</v>
      </c>
      <c r="AU26" s="57">
        <f t="shared" si="9"/>
        <v>1012.1695702193807</v>
      </c>
      <c r="AV26" s="57">
        <f t="shared" ref="AV26:BJ28" si="10">$AG26</f>
        <v>1012.1695702193807</v>
      </c>
      <c r="AW26" s="57">
        <f t="shared" si="10"/>
        <v>1012.1695702193807</v>
      </c>
      <c r="AX26" s="57">
        <f t="shared" si="10"/>
        <v>1012.1695702193807</v>
      </c>
      <c r="AY26" s="57">
        <f t="shared" si="10"/>
        <v>1012.1695702193807</v>
      </c>
      <c r="AZ26" s="57">
        <f t="shared" si="10"/>
        <v>1012.1695702193807</v>
      </c>
      <c r="BA26" s="57">
        <f t="shared" si="10"/>
        <v>1012.1695702193807</v>
      </c>
      <c r="BB26" s="57">
        <f t="shared" si="10"/>
        <v>1012.1695702193807</v>
      </c>
      <c r="BC26" s="57">
        <f t="shared" si="10"/>
        <v>1012.1695702193807</v>
      </c>
      <c r="BD26" s="57">
        <f t="shared" si="10"/>
        <v>1012.1695702193807</v>
      </c>
      <c r="BE26" s="57">
        <f t="shared" si="10"/>
        <v>1012.1695702193807</v>
      </c>
      <c r="BF26" s="57">
        <f t="shared" si="10"/>
        <v>1012.1695702193807</v>
      </c>
      <c r="BG26" s="57">
        <f t="shared" si="10"/>
        <v>1012.1695702193807</v>
      </c>
      <c r="BH26" s="57">
        <f t="shared" si="10"/>
        <v>1012.1695702193807</v>
      </c>
      <c r="BI26" s="57">
        <f t="shared" si="10"/>
        <v>1012.1695702193807</v>
      </c>
      <c r="BJ26" s="57">
        <f t="shared" si="10"/>
        <v>1012.1695702193807</v>
      </c>
      <c r="BK26" s="57"/>
      <c r="BL26" s="57">
        <f t="shared" ref="BL26:BU28" si="11">$AH26</f>
        <v>155.58433013074855</v>
      </c>
      <c r="BM26" s="57">
        <f t="shared" si="11"/>
        <v>155.58433013074855</v>
      </c>
      <c r="BN26" s="57">
        <f t="shared" si="11"/>
        <v>155.58433013074855</v>
      </c>
      <c r="BO26" s="57">
        <f t="shared" si="11"/>
        <v>155.58433013074855</v>
      </c>
      <c r="BP26" s="57">
        <f t="shared" si="11"/>
        <v>155.58433013074855</v>
      </c>
      <c r="BQ26" s="57">
        <f t="shared" si="11"/>
        <v>155.58433013074855</v>
      </c>
      <c r="BR26" s="57">
        <f t="shared" si="11"/>
        <v>155.58433013074855</v>
      </c>
      <c r="BS26" s="57">
        <f t="shared" si="11"/>
        <v>155.58433013074855</v>
      </c>
      <c r="BT26" s="57">
        <f t="shared" si="11"/>
        <v>155.58433013074855</v>
      </c>
      <c r="BU26" s="57">
        <f t="shared" si="11"/>
        <v>155.58433013074855</v>
      </c>
      <c r="BV26" s="57">
        <f t="shared" ref="BV26:CJ28" si="12">$AH26</f>
        <v>155.58433013074855</v>
      </c>
      <c r="BW26" s="57">
        <f t="shared" si="12"/>
        <v>155.58433013074855</v>
      </c>
      <c r="BX26" s="57">
        <f t="shared" si="12"/>
        <v>155.58433013074855</v>
      </c>
      <c r="BY26" s="57">
        <f t="shared" si="12"/>
        <v>155.58433013074855</v>
      </c>
      <c r="BZ26" s="57">
        <f t="shared" si="12"/>
        <v>155.58433013074855</v>
      </c>
      <c r="CA26" s="57">
        <f t="shared" si="12"/>
        <v>155.58433013074855</v>
      </c>
      <c r="CB26" s="57">
        <f t="shared" si="12"/>
        <v>155.58433013074855</v>
      </c>
      <c r="CC26" s="57">
        <f t="shared" si="12"/>
        <v>155.58433013074855</v>
      </c>
      <c r="CD26" s="57">
        <f t="shared" si="12"/>
        <v>155.58433013074855</v>
      </c>
      <c r="CE26" s="57">
        <f t="shared" si="12"/>
        <v>155.58433013074855</v>
      </c>
      <c r="CF26" s="57">
        <f t="shared" si="12"/>
        <v>155.58433013074855</v>
      </c>
      <c r="CG26" s="57">
        <f t="shared" si="12"/>
        <v>155.58433013074855</v>
      </c>
      <c r="CH26" s="57">
        <f t="shared" si="12"/>
        <v>155.58433013074855</v>
      </c>
      <c r="CI26" s="57">
        <f t="shared" si="12"/>
        <v>155.58433013074855</v>
      </c>
      <c r="CJ26" s="57">
        <f t="shared" si="12"/>
        <v>155.58433013074855</v>
      </c>
    </row>
    <row r="27" spans="1:88" x14ac:dyDescent="0.25">
      <c r="A27" s="9">
        <v>22</v>
      </c>
      <c r="B27" s="13" t="s">
        <v>60</v>
      </c>
      <c r="C27" s="15" t="s">
        <v>17</v>
      </c>
      <c r="D27" s="15" t="s">
        <v>328</v>
      </c>
      <c r="E27" s="3" t="s">
        <v>327</v>
      </c>
      <c r="F27" s="13" t="s">
        <v>159</v>
      </c>
      <c r="G27" s="13">
        <v>1</v>
      </c>
      <c r="H27" s="13" t="s">
        <v>111</v>
      </c>
      <c r="I27" s="13">
        <f>'Step 1 - Study Scope'!$A$40</f>
        <v>12</v>
      </c>
      <c r="J27" s="13">
        <f>I27*'Step 1 - Study Scope'!$A$10</f>
        <v>300</v>
      </c>
      <c r="K27" s="13" t="s">
        <v>149</v>
      </c>
      <c r="L27" s="13" t="s">
        <v>46</v>
      </c>
      <c r="M27" s="13" t="s">
        <v>0</v>
      </c>
      <c r="N27" s="13" t="s">
        <v>102</v>
      </c>
      <c r="O27" s="15" t="s">
        <v>102</v>
      </c>
      <c r="P27" s="15" t="s">
        <v>102</v>
      </c>
      <c r="Q27" s="19" t="s">
        <v>95</v>
      </c>
      <c r="R27" s="15" t="s">
        <v>139</v>
      </c>
      <c r="S27" s="14">
        <v>22306.027471875001</v>
      </c>
      <c r="T27" s="3" t="s">
        <v>73</v>
      </c>
      <c r="U27" s="32">
        <v>0</v>
      </c>
      <c r="V27" s="33" t="s">
        <v>102</v>
      </c>
      <c r="W27" s="13" t="s">
        <v>135</v>
      </c>
      <c r="X27" s="13" t="s">
        <v>136</v>
      </c>
      <c r="Y27" s="15" t="s">
        <v>140</v>
      </c>
      <c r="Z27" s="12" t="s">
        <v>132</v>
      </c>
      <c r="AA27" s="22">
        <v>3.78541178</v>
      </c>
      <c r="AB27" s="77">
        <f t="shared" si="4"/>
        <v>84437.499157039245</v>
      </c>
      <c r="AC27" s="84">
        <f t="shared" si="5"/>
        <v>0</v>
      </c>
      <c r="AD27" s="30">
        <v>1</v>
      </c>
      <c r="AE27" s="84">
        <f t="shared" si="0"/>
        <v>0</v>
      </c>
      <c r="AF27" s="14">
        <v>1.3387817999999999E-2</v>
      </c>
      <c r="AG27" s="55">
        <f t="shared" si="1"/>
        <v>0</v>
      </c>
      <c r="AH27" s="55">
        <f t="shared" si="6"/>
        <v>13565.206453075138</v>
      </c>
      <c r="AI27" s="56">
        <f>AK27+NPV('Step 1 - Study Scope'!$A$24,'Step 4 - LCCA'!AL27:BJ27)</f>
        <v>0</v>
      </c>
      <c r="AJ27" s="56">
        <f>BK27+NPV('Step 1 - Study Scope'!$A$25,'Step 4 - LCCA'!BL27:CJ27)</f>
        <v>236212.94343007493</v>
      </c>
      <c r="AK27" s="56"/>
      <c r="AL27" s="57">
        <f t="shared" si="9"/>
        <v>0</v>
      </c>
      <c r="AM27" s="57">
        <f t="shared" si="9"/>
        <v>0</v>
      </c>
      <c r="AN27" s="57">
        <f t="shared" si="9"/>
        <v>0</v>
      </c>
      <c r="AO27" s="57">
        <f t="shared" si="9"/>
        <v>0</v>
      </c>
      <c r="AP27" s="57">
        <f t="shared" si="9"/>
        <v>0</v>
      </c>
      <c r="AQ27" s="57">
        <f t="shared" si="9"/>
        <v>0</v>
      </c>
      <c r="AR27" s="57">
        <f t="shared" si="9"/>
        <v>0</v>
      </c>
      <c r="AS27" s="57">
        <f t="shared" si="9"/>
        <v>0</v>
      </c>
      <c r="AT27" s="57">
        <f t="shared" si="9"/>
        <v>0</v>
      </c>
      <c r="AU27" s="57">
        <f t="shared" si="9"/>
        <v>0</v>
      </c>
      <c r="AV27" s="57">
        <f t="shared" si="10"/>
        <v>0</v>
      </c>
      <c r="AW27" s="57">
        <f t="shared" si="10"/>
        <v>0</v>
      </c>
      <c r="AX27" s="57">
        <f t="shared" si="10"/>
        <v>0</v>
      </c>
      <c r="AY27" s="57">
        <f t="shared" si="10"/>
        <v>0</v>
      </c>
      <c r="AZ27" s="57">
        <f t="shared" si="10"/>
        <v>0</v>
      </c>
      <c r="BA27" s="57">
        <f t="shared" si="10"/>
        <v>0</v>
      </c>
      <c r="BB27" s="57">
        <f t="shared" si="10"/>
        <v>0</v>
      </c>
      <c r="BC27" s="57">
        <f t="shared" si="10"/>
        <v>0</v>
      </c>
      <c r="BD27" s="57">
        <f t="shared" si="10"/>
        <v>0</v>
      </c>
      <c r="BE27" s="57">
        <f t="shared" si="10"/>
        <v>0</v>
      </c>
      <c r="BF27" s="57">
        <f t="shared" si="10"/>
        <v>0</v>
      </c>
      <c r="BG27" s="57">
        <f t="shared" si="10"/>
        <v>0</v>
      </c>
      <c r="BH27" s="57">
        <f t="shared" si="10"/>
        <v>0</v>
      </c>
      <c r="BI27" s="57">
        <f t="shared" si="10"/>
        <v>0</v>
      </c>
      <c r="BJ27" s="57">
        <f t="shared" si="10"/>
        <v>0</v>
      </c>
      <c r="BK27" s="57"/>
      <c r="BL27" s="57">
        <f t="shared" si="11"/>
        <v>13565.206453075138</v>
      </c>
      <c r="BM27" s="57">
        <f t="shared" si="11"/>
        <v>13565.206453075138</v>
      </c>
      <c r="BN27" s="57">
        <f t="shared" si="11"/>
        <v>13565.206453075138</v>
      </c>
      <c r="BO27" s="57">
        <f t="shared" si="11"/>
        <v>13565.206453075138</v>
      </c>
      <c r="BP27" s="57">
        <f t="shared" si="11"/>
        <v>13565.206453075138</v>
      </c>
      <c r="BQ27" s="57">
        <f t="shared" si="11"/>
        <v>13565.206453075138</v>
      </c>
      <c r="BR27" s="57">
        <f t="shared" si="11"/>
        <v>13565.206453075138</v>
      </c>
      <c r="BS27" s="57">
        <f t="shared" si="11"/>
        <v>13565.206453075138</v>
      </c>
      <c r="BT27" s="57">
        <f t="shared" si="11"/>
        <v>13565.206453075138</v>
      </c>
      <c r="BU27" s="57">
        <f t="shared" si="11"/>
        <v>13565.206453075138</v>
      </c>
      <c r="BV27" s="57">
        <f t="shared" si="12"/>
        <v>13565.206453075138</v>
      </c>
      <c r="BW27" s="57">
        <f t="shared" si="12"/>
        <v>13565.206453075138</v>
      </c>
      <c r="BX27" s="57">
        <f t="shared" si="12"/>
        <v>13565.206453075138</v>
      </c>
      <c r="BY27" s="57">
        <f t="shared" si="12"/>
        <v>13565.206453075138</v>
      </c>
      <c r="BZ27" s="57">
        <f t="shared" si="12"/>
        <v>13565.206453075138</v>
      </c>
      <c r="CA27" s="57">
        <f t="shared" si="12"/>
        <v>13565.206453075138</v>
      </c>
      <c r="CB27" s="57">
        <f t="shared" si="12"/>
        <v>13565.206453075138</v>
      </c>
      <c r="CC27" s="57">
        <f t="shared" si="12"/>
        <v>13565.206453075138</v>
      </c>
      <c r="CD27" s="57">
        <f t="shared" si="12"/>
        <v>13565.206453075138</v>
      </c>
      <c r="CE27" s="57">
        <f t="shared" si="12"/>
        <v>13565.206453075138</v>
      </c>
      <c r="CF27" s="57">
        <f t="shared" si="12"/>
        <v>13565.206453075138</v>
      </c>
      <c r="CG27" s="57">
        <f t="shared" si="12"/>
        <v>13565.206453075138</v>
      </c>
      <c r="CH27" s="57">
        <f t="shared" si="12"/>
        <v>13565.206453075138</v>
      </c>
      <c r="CI27" s="57">
        <f t="shared" si="12"/>
        <v>13565.206453075138</v>
      </c>
      <c r="CJ27" s="57">
        <f t="shared" si="12"/>
        <v>13565.206453075138</v>
      </c>
    </row>
    <row r="28" spans="1:88" x14ac:dyDescent="0.25">
      <c r="A28" s="9">
        <v>23</v>
      </c>
      <c r="B28" s="13" t="s">
        <v>60</v>
      </c>
      <c r="C28" s="3" t="s">
        <v>17</v>
      </c>
      <c r="D28" s="3" t="s">
        <v>328</v>
      </c>
      <c r="E28" s="3" t="s">
        <v>327</v>
      </c>
      <c r="F28" s="12" t="s">
        <v>159</v>
      </c>
      <c r="G28" s="12">
        <v>1</v>
      </c>
      <c r="H28" s="12" t="s">
        <v>111</v>
      </c>
      <c r="I28" s="13">
        <f>'Step 1 - Study Scope'!$A$40</f>
        <v>12</v>
      </c>
      <c r="J28" s="13">
        <f>I28*'Step 1 - Study Scope'!$A$10</f>
        <v>300</v>
      </c>
      <c r="K28" s="13" t="s">
        <v>341</v>
      </c>
      <c r="L28" s="12" t="s">
        <v>144</v>
      </c>
      <c r="M28" s="12" t="s">
        <v>0</v>
      </c>
      <c r="N28" s="12" t="s">
        <v>122</v>
      </c>
      <c r="O28" s="3" t="s">
        <v>37</v>
      </c>
      <c r="P28" s="3" t="s">
        <v>102</v>
      </c>
      <c r="Q28" s="19" t="s">
        <v>95</v>
      </c>
      <c r="R28" s="15" t="s">
        <v>102</v>
      </c>
      <c r="S28" s="14">
        <v>28145.833333333332</v>
      </c>
      <c r="T28" s="3" t="s">
        <v>73</v>
      </c>
      <c r="U28" s="32">
        <v>8.513272727272728</v>
      </c>
      <c r="V28" s="33" t="s">
        <v>33</v>
      </c>
      <c r="W28" s="12" t="s">
        <v>105</v>
      </c>
      <c r="X28" s="12" t="s">
        <v>122</v>
      </c>
      <c r="Y28" s="15" t="s">
        <v>102</v>
      </c>
      <c r="Z28" s="12" t="s">
        <v>132</v>
      </c>
      <c r="AA28" s="22">
        <v>3.78541178</v>
      </c>
      <c r="AB28" s="77">
        <f t="shared" si="4"/>
        <v>106543.56905791667</v>
      </c>
      <c r="AC28" s="84">
        <f t="shared" si="5"/>
        <v>2.2489687310247466</v>
      </c>
      <c r="AD28" s="30">
        <v>0.98865570051049334</v>
      </c>
      <c r="AE28" s="84">
        <f t="shared" si="0"/>
        <v>2.2234557561974659</v>
      </c>
      <c r="AF28" s="14">
        <v>5.3727791660547294E-2</v>
      </c>
      <c r="AG28" s="55">
        <f t="shared" si="1"/>
        <v>2842738.9428917645</v>
      </c>
      <c r="AH28" s="55">
        <f t="shared" si="6"/>
        <v>152734.08566901318</v>
      </c>
      <c r="AI28" s="56">
        <f>AK28+NPV('Step 1 - Study Scope'!$A$24,'Step 4 - LCCA'!AL28:BJ28)</f>
        <v>50622487.993939847</v>
      </c>
      <c r="AJ28" s="56">
        <f>BK28+NPV('Step 1 - Study Scope'!$A$25,'Step 4 - LCCA'!BL28:CJ28)</f>
        <v>2659581.1912468355</v>
      </c>
      <c r="AK28" s="56"/>
      <c r="AL28" s="57">
        <f t="shared" si="9"/>
        <v>2842738.9428917645</v>
      </c>
      <c r="AM28" s="57">
        <f t="shared" si="9"/>
        <v>2842738.9428917645</v>
      </c>
      <c r="AN28" s="57">
        <f t="shared" si="9"/>
        <v>2842738.9428917645</v>
      </c>
      <c r="AO28" s="57">
        <f t="shared" si="9"/>
        <v>2842738.9428917645</v>
      </c>
      <c r="AP28" s="57">
        <f t="shared" si="9"/>
        <v>2842738.9428917645</v>
      </c>
      <c r="AQ28" s="57">
        <f t="shared" si="9"/>
        <v>2842738.9428917645</v>
      </c>
      <c r="AR28" s="57">
        <f t="shared" si="9"/>
        <v>2842738.9428917645</v>
      </c>
      <c r="AS28" s="57">
        <f t="shared" si="9"/>
        <v>2842738.9428917645</v>
      </c>
      <c r="AT28" s="57">
        <f t="shared" si="9"/>
        <v>2842738.9428917645</v>
      </c>
      <c r="AU28" s="57">
        <f t="shared" si="9"/>
        <v>2842738.9428917645</v>
      </c>
      <c r="AV28" s="57">
        <f t="shared" si="10"/>
        <v>2842738.9428917645</v>
      </c>
      <c r="AW28" s="57">
        <f t="shared" si="10"/>
        <v>2842738.9428917645</v>
      </c>
      <c r="AX28" s="57">
        <f t="shared" si="10"/>
        <v>2842738.9428917645</v>
      </c>
      <c r="AY28" s="57">
        <f t="shared" si="10"/>
        <v>2842738.9428917645</v>
      </c>
      <c r="AZ28" s="57">
        <f t="shared" si="10"/>
        <v>2842738.9428917645</v>
      </c>
      <c r="BA28" s="57">
        <f t="shared" si="10"/>
        <v>2842738.9428917645</v>
      </c>
      <c r="BB28" s="57">
        <f t="shared" si="10"/>
        <v>2842738.9428917645</v>
      </c>
      <c r="BC28" s="57">
        <f t="shared" si="10"/>
        <v>2842738.9428917645</v>
      </c>
      <c r="BD28" s="57">
        <f t="shared" si="10"/>
        <v>2842738.9428917645</v>
      </c>
      <c r="BE28" s="57">
        <f t="shared" si="10"/>
        <v>2842738.9428917645</v>
      </c>
      <c r="BF28" s="57">
        <f t="shared" si="10"/>
        <v>2842738.9428917645</v>
      </c>
      <c r="BG28" s="57">
        <f t="shared" si="10"/>
        <v>2842738.9428917645</v>
      </c>
      <c r="BH28" s="57">
        <f t="shared" si="10"/>
        <v>2842738.9428917645</v>
      </c>
      <c r="BI28" s="57">
        <f t="shared" si="10"/>
        <v>2842738.9428917645</v>
      </c>
      <c r="BJ28" s="57">
        <f t="shared" si="10"/>
        <v>2842738.9428917645</v>
      </c>
      <c r="BK28" s="57"/>
      <c r="BL28" s="57">
        <f t="shared" si="11"/>
        <v>152734.08566901318</v>
      </c>
      <c r="BM28" s="57">
        <f t="shared" si="11"/>
        <v>152734.08566901318</v>
      </c>
      <c r="BN28" s="57">
        <f t="shared" si="11"/>
        <v>152734.08566901318</v>
      </c>
      <c r="BO28" s="57">
        <f t="shared" si="11"/>
        <v>152734.08566901318</v>
      </c>
      <c r="BP28" s="57">
        <f t="shared" si="11"/>
        <v>152734.08566901318</v>
      </c>
      <c r="BQ28" s="57">
        <f t="shared" si="11"/>
        <v>152734.08566901318</v>
      </c>
      <c r="BR28" s="57">
        <f t="shared" si="11"/>
        <v>152734.08566901318</v>
      </c>
      <c r="BS28" s="57">
        <f t="shared" si="11"/>
        <v>152734.08566901318</v>
      </c>
      <c r="BT28" s="57">
        <f t="shared" si="11"/>
        <v>152734.08566901318</v>
      </c>
      <c r="BU28" s="57">
        <f t="shared" si="11"/>
        <v>152734.08566901318</v>
      </c>
      <c r="BV28" s="57">
        <f t="shared" si="12"/>
        <v>152734.08566901318</v>
      </c>
      <c r="BW28" s="57">
        <f t="shared" si="12"/>
        <v>152734.08566901318</v>
      </c>
      <c r="BX28" s="57">
        <f t="shared" si="12"/>
        <v>152734.08566901318</v>
      </c>
      <c r="BY28" s="57">
        <f t="shared" si="12"/>
        <v>152734.08566901318</v>
      </c>
      <c r="BZ28" s="57">
        <f t="shared" si="12"/>
        <v>152734.08566901318</v>
      </c>
      <c r="CA28" s="57">
        <f t="shared" si="12"/>
        <v>152734.08566901318</v>
      </c>
      <c r="CB28" s="57">
        <f t="shared" si="12"/>
        <v>152734.08566901318</v>
      </c>
      <c r="CC28" s="57">
        <f t="shared" si="12"/>
        <v>152734.08566901318</v>
      </c>
      <c r="CD28" s="57">
        <f t="shared" si="12"/>
        <v>152734.08566901318</v>
      </c>
      <c r="CE28" s="57">
        <f t="shared" si="12"/>
        <v>152734.08566901318</v>
      </c>
      <c r="CF28" s="57">
        <f t="shared" si="12"/>
        <v>152734.08566901318</v>
      </c>
      <c r="CG28" s="57">
        <f t="shared" si="12"/>
        <v>152734.08566901318</v>
      </c>
      <c r="CH28" s="57">
        <f t="shared" si="12"/>
        <v>152734.08566901318</v>
      </c>
      <c r="CI28" s="57">
        <f t="shared" si="12"/>
        <v>152734.08566901318</v>
      </c>
      <c r="CJ28" s="57">
        <f t="shared" si="12"/>
        <v>152734.08566901318</v>
      </c>
    </row>
    <row r="29" spans="1:88" x14ac:dyDescent="0.25">
      <c r="A29" s="9">
        <v>24</v>
      </c>
      <c r="B29" s="13" t="s">
        <v>60</v>
      </c>
      <c r="C29" s="3" t="s">
        <v>339</v>
      </c>
      <c r="D29" s="3" t="s">
        <v>328</v>
      </c>
      <c r="E29" s="3" t="s">
        <v>16</v>
      </c>
      <c r="F29" s="12" t="s">
        <v>159</v>
      </c>
      <c r="G29" s="12">
        <v>1</v>
      </c>
      <c r="H29" s="12" t="s">
        <v>111</v>
      </c>
      <c r="I29" s="12">
        <v>1</v>
      </c>
      <c r="J29" s="12">
        <v>1</v>
      </c>
      <c r="K29" s="13" t="s">
        <v>99</v>
      </c>
      <c r="L29" s="12" t="s">
        <v>146</v>
      </c>
      <c r="M29" s="12" t="s">
        <v>0</v>
      </c>
      <c r="N29" s="12" t="s">
        <v>147</v>
      </c>
      <c r="O29" s="3" t="s">
        <v>42</v>
      </c>
      <c r="P29" s="3" t="s">
        <v>102</v>
      </c>
      <c r="Q29" s="19" t="s">
        <v>95</v>
      </c>
      <c r="R29" s="15" t="s">
        <v>102</v>
      </c>
      <c r="S29" s="14">
        <v>65340.043984378128</v>
      </c>
      <c r="T29" s="3" t="s">
        <v>73</v>
      </c>
      <c r="U29" s="32">
        <v>1</v>
      </c>
      <c r="V29" s="33" t="s">
        <v>148</v>
      </c>
      <c r="W29" s="12" t="s">
        <v>105</v>
      </c>
      <c r="X29" s="12" t="s">
        <v>147</v>
      </c>
      <c r="Y29" s="15" t="s">
        <v>102</v>
      </c>
      <c r="Z29" s="12" t="s">
        <v>132</v>
      </c>
      <c r="AA29" s="22">
        <v>3.78541178</v>
      </c>
      <c r="AB29" s="77">
        <f t="shared" si="4"/>
        <v>247338.97220418311</v>
      </c>
      <c r="AC29" s="84">
        <f t="shared" si="5"/>
        <v>0.26417205263729593</v>
      </c>
      <c r="AD29" s="30">
        <v>1.0064043915827998</v>
      </c>
      <c r="AE29" s="84">
        <f t="shared" si="0"/>
        <v>0.26586391390761716</v>
      </c>
      <c r="AF29" s="14">
        <v>1.224767321761288E-2</v>
      </c>
      <c r="AG29" s="55">
        <f t="shared" si="1"/>
        <v>65758.507212091456</v>
      </c>
      <c r="AH29" s="55">
        <f t="shared" si="6"/>
        <v>805.38870761173587</v>
      </c>
      <c r="AI29" s="56">
        <f>AK29+NPV('Step 1 - Study Scope'!$A$24,'Step 4 - LCCA'!AL29:BJ29)</f>
        <v>65758.507212091456</v>
      </c>
      <c r="AJ29" s="56">
        <f>BK29+NPV('Step 1 - Study Scope'!$A$25,'Step 4 - LCCA'!BL29:CJ29)</f>
        <v>805.38870761173587</v>
      </c>
      <c r="AK29" s="57">
        <f>$AG29</f>
        <v>65758.507212091456</v>
      </c>
      <c r="AL29" s="57"/>
      <c r="BK29" s="57">
        <f>$AH29</f>
        <v>805.38870761173587</v>
      </c>
    </row>
    <row r="30" spans="1:88" x14ac:dyDescent="0.25">
      <c r="A30" s="9">
        <v>25</v>
      </c>
      <c r="B30" s="13" t="s">
        <v>60</v>
      </c>
      <c r="C30" s="13" t="s">
        <v>340</v>
      </c>
      <c r="D30" s="13" t="s">
        <v>328</v>
      </c>
      <c r="E30" s="13" t="s">
        <v>342</v>
      </c>
      <c r="F30" s="13" t="s">
        <v>159</v>
      </c>
      <c r="G30" s="13">
        <v>1</v>
      </c>
      <c r="H30" s="13" t="s">
        <v>111</v>
      </c>
      <c r="I30" s="13">
        <v>1</v>
      </c>
      <c r="J30" s="13">
        <v>1</v>
      </c>
      <c r="K30" s="13" t="s">
        <v>343</v>
      </c>
      <c r="L30" s="13" t="s">
        <v>144</v>
      </c>
      <c r="M30" s="13" t="s">
        <v>61</v>
      </c>
      <c r="N30" s="13" t="s">
        <v>125</v>
      </c>
      <c r="O30" s="15" t="s">
        <v>43</v>
      </c>
      <c r="P30" s="15" t="s">
        <v>102</v>
      </c>
      <c r="Q30" s="19" t="s">
        <v>95</v>
      </c>
      <c r="R30" s="15" t="s">
        <v>102</v>
      </c>
      <c r="S30" s="74">
        <v>1718850</v>
      </c>
      <c r="T30" s="13" t="s">
        <v>4</v>
      </c>
      <c r="U30" s="33">
        <v>5.3999999999999999E-2</v>
      </c>
      <c r="V30" s="33" t="s">
        <v>33</v>
      </c>
      <c r="W30" s="13" t="s">
        <v>101</v>
      </c>
      <c r="X30" s="13" t="s">
        <v>125</v>
      </c>
      <c r="Y30" s="15" t="s">
        <v>102</v>
      </c>
      <c r="Z30" s="13" t="s">
        <v>4</v>
      </c>
      <c r="AA30" s="75">
        <v>1</v>
      </c>
      <c r="AB30" s="77">
        <f t="shared" si="4"/>
        <v>1718850</v>
      </c>
      <c r="AC30" s="84">
        <f t="shared" si="5"/>
        <v>5.3999999999999999E-2</v>
      </c>
      <c r="AD30" s="30">
        <v>1.0034619188921861</v>
      </c>
      <c r="AE30" s="84">
        <f t="shared" si="0"/>
        <v>5.4186943620178049E-2</v>
      </c>
      <c r="AF30" s="14">
        <v>0.16269855098550873</v>
      </c>
      <c r="AG30" s="55">
        <f t="shared" si="1"/>
        <v>93139.228041543043</v>
      </c>
      <c r="AH30" s="55">
        <f t="shared" si="6"/>
        <v>279654.40436144167</v>
      </c>
      <c r="AI30" s="56">
        <f>AK30+NPV('Step 1 - Study Scope'!$A$24,'Step 4 - LCCA'!AL30:BJ30)</f>
        <v>417312.42635983299</v>
      </c>
      <c r="AJ30" s="56">
        <f>BK30+NPV('Step 1 - Study Scope'!$A$25,'Step 4 - LCCA'!BL30:CJ30)</f>
        <v>1243432.3161016502</v>
      </c>
      <c r="AK30" s="56"/>
      <c r="BG30" s="57"/>
      <c r="BH30" s="57"/>
      <c r="BI30" s="57"/>
      <c r="BJ30" s="57">
        <f>-PV('Step 1 - Study Scope'!$A$24,5,$AG30)</f>
        <v>428997.17429790832</v>
      </c>
      <c r="CJ30" s="57">
        <f>-PV('Step 1 - Study Scope'!$A$25,5,$AH30)</f>
        <v>1280735.2855846998</v>
      </c>
    </row>
    <row r="31" spans="1:88" x14ac:dyDescent="0.25">
      <c r="A31" s="9">
        <v>26</v>
      </c>
      <c r="B31" s="12" t="s">
        <v>60</v>
      </c>
      <c r="C31" s="12" t="s">
        <v>339</v>
      </c>
      <c r="D31" s="12" t="s">
        <v>328</v>
      </c>
      <c r="E31" s="12" t="s">
        <v>19</v>
      </c>
      <c r="F31" s="12" t="s">
        <v>159</v>
      </c>
      <c r="G31" s="12">
        <v>1</v>
      </c>
      <c r="H31" s="12" t="s">
        <v>111</v>
      </c>
      <c r="I31" s="12">
        <v>1</v>
      </c>
      <c r="J31" s="12">
        <v>1</v>
      </c>
      <c r="K31" s="12" t="s">
        <v>355</v>
      </c>
      <c r="L31" s="4" t="s">
        <v>144</v>
      </c>
      <c r="M31" s="4" t="s">
        <v>0</v>
      </c>
      <c r="N31" s="13" t="s">
        <v>357</v>
      </c>
      <c r="O31" s="3">
        <v>22121</v>
      </c>
      <c r="P31" s="12" t="s">
        <v>102</v>
      </c>
      <c r="Q31" s="12" t="s">
        <v>95</v>
      </c>
      <c r="R31" s="16" t="s">
        <v>102</v>
      </c>
      <c r="S31" s="14">
        <v>11127.226499999999</v>
      </c>
      <c r="T31" s="13" t="s">
        <v>133</v>
      </c>
      <c r="U31" s="32">
        <v>0.13702090687937571</v>
      </c>
      <c r="V31" s="33" t="s">
        <v>198</v>
      </c>
      <c r="W31" s="4" t="s">
        <v>103</v>
      </c>
      <c r="X31" s="17" t="s">
        <v>356</v>
      </c>
      <c r="Y31" s="16" t="s">
        <v>102</v>
      </c>
      <c r="Z31" s="12" t="s">
        <v>133</v>
      </c>
      <c r="AA31" s="22">
        <v>1</v>
      </c>
      <c r="AB31" s="77">
        <f t="shared" si="4"/>
        <v>11127.226499999999</v>
      </c>
      <c r="AC31" s="84">
        <f t="shared" si="5"/>
        <v>0.13702090687937571</v>
      </c>
      <c r="AD31" s="30">
        <v>1</v>
      </c>
      <c r="AE31" s="84">
        <f t="shared" si="0"/>
        <v>0.13702090687937571</v>
      </c>
      <c r="AF31" s="14">
        <v>0.14106326233112718</v>
      </c>
      <c r="AG31" s="55">
        <f t="shared" si="1"/>
        <v>1524.6626660822214</v>
      </c>
      <c r="AH31" s="55">
        <f t="shared" si="6"/>
        <v>1569.6428707873699</v>
      </c>
      <c r="AI31" s="56">
        <f>AK31+NPV('Step 1 - Study Scope'!$A$24,'Step 4 - LCCA'!AL31:BJ31)</f>
        <v>1524.6626660822214</v>
      </c>
      <c r="AJ31" s="56">
        <f>BK31+NPV('Step 1 - Study Scope'!$A$25,'Step 4 - LCCA'!BL31:CJ31)</f>
        <v>1569.6428707873699</v>
      </c>
      <c r="AK31" s="57">
        <f t="shared" ref="AK31:AK43" si="13">$AG31</f>
        <v>1524.6626660822214</v>
      </c>
      <c r="AL31" s="57"/>
      <c r="BK31" s="57">
        <f t="shared" ref="BK31:BK43" si="14">$AH31</f>
        <v>1569.6428707873699</v>
      </c>
    </row>
    <row r="32" spans="1:88" x14ac:dyDescent="0.25">
      <c r="A32" s="9">
        <v>27</v>
      </c>
      <c r="B32" s="12" t="s">
        <v>60</v>
      </c>
      <c r="C32" s="12" t="s">
        <v>339</v>
      </c>
      <c r="D32" s="12" t="s">
        <v>328</v>
      </c>
      <c r="E32" s="12" t="s">
        <v>91</v>
      </c>
      <c r="F32" s="12" t="s">
        <v>159</v>
      </c>
      <c r="G32" s="12">
        <v>1</v>
      </c>
      <c r="H32" s="12" t="s">
        <v>111</v>
      </c>
      <c r="I32" s="12">
        <v>1</v>
      </c>
      <c r="J32" s="12">
        <v>1</v>
      </c>
      <c r="K32" s="12" t="s">
        <v>52</v>
      </c>
      <c r="L32" s="4" t="s">
        <v>144</v>
      </c>
      <c r="M32" s="4" t="s">
        <v>61</v>
      </c>
      <c r="N32" s="13" t="s">
        <v>102</v>
      </c>
      <c r="O32" s="12" t="s">
        <v>102</v>
      </c>
      <c r="P32" s="12" t="s">
        <v>65</v>
      </c>
      <c r="Q32" s="12" t="s">
        <v>110</v>
      </c>
      <c r="R32" s="16" t="s">
        <v>141</v>
      </c>
      <c r="S32" s="14">
        <v>9.6987654614098681E-2</v>
      </c>
      <c r="T32" s="13" t="s">
        <v>4</v>
      </c>
      <c r="U32" s="32">
        <v>0</v>
      </c>
      <c r="V32" s="33" t="s">
        <v>102</v>
      </c>
      <c r="W32" s="4" t="s">
        <v>101</v>
      </c>
      <c r="X32" s="17" t="s">
        <v>52</v>
      </c>
      <c r="Y32" s="16" t="s">
        <v>107</v>
      </c>
      <c r="Z32" s="12" t="s">
        <v>4</v>
      </c>
      <c r="AA32" s="22">
        <v>1</v>
      </c>
      <c r="AB32" s="77">
        <f t="shared" si="4"/>
        <v>9.6987654614098681E-2</v>
      </c>
      <c r="AC32" s="84">
        <f t="shared" si="5"/>
        <v>0</v>
      </c>
      <c r="AD32" s="30">
        <v>1</v>
      </c>
      <c r="AE32" s="84">
        <f t="shared" si="0"/>
        <v>0</v>
      </c>
      <c r="AF32" s="14">
        <v>20830.095240439998</v>
      </c>
      <c r="AG32" s="55">
        <f t="shared" si="1"/>
        <v>0</v>
      </c>
      <c r="AH32" s="55">
        <f t="shared" si="6"/>
        <v>2020.2620827585754</v>
      </c>
      <c r="AI32" s="56">
        <f>AK32+NPV('Step 1 - Study Scope'!$A$24,'Step 4 - LCCA'!AL32:BJ32)</f>
        <v>0</v>
      </c>
      <c r="AJ32" s="56">
        <f>BK32+NPV('Step 1 - Study Scope'!$A$25,'Step 4 - LCCA'!BL32:CJ32)</f>
        <v>2020.2620827585754</v>
      </c>
      <c r="AK32" s="57">
        <f t="shared" si="13"/>
        <v>0</v>
      </c>
      <c r="AL32" s="57"/>
      <c r="BK32" s="57">
        <f t="shared" si="14"/>
        <v>2020.2620827585754</v>
      </c>
    </row>
    <row r="33" spans="1:88" x14ac:dyDescent="0.25">
      <c r="A33" s="9">
        <v>28</v>
      </c>
      <c r="B33" s="12" t="s">
        <v>60</v>
      </c>
      <c r="C33" s="12" t="s">
        <v>339</v>
      </c>
      <c r="D33" s="12" t="s">
        <v>328</v>
      </c>
      <c r="E33" s="12" t="s">
        <v>91</v>
      </c>
      <c r="F33" s="12" t="s">
        <v>159</v>
      </c>
      <c r="G33" s="12">
        <v>1</v>
      </c>
      <c r="H33" s="12" t="s">
        <v>111</v>
      </c>
      <c r="I33" s="12">
        <v>1</v>
      </c>
      <c r="J33" s="12">
        <v>1</v>
      </c>
      <c r="K33" s="12" t="s">
        <v>51</v>
      </c>
      <c r="L33" s="4" t="s">
        <v>144</v>
      </c>
      <c r="M33" s="4" t="s">
        <v>61</v>
      </c>
      <c r="N33" s="13" t="s">
        <v>102</v>
      </c>
      <c r="O33" s="12" t="s">
        <v>102</v>
      </c>
      <c r="P33" s="12" t="s">
        <v>64</v>
      </c>
      <c r="Q33" s="12" t="s">
        <v>110</v>
      </c>
      <c r="R33" s="16" t="s">
        <v>142</v>
      </c>
      <c r="S33" s="14">
        <v>4.558373324541942E-3</v>
      </c>
      <c r="T33" s="13" t="s">
        <v>4</v>
      </c>
      <c r="U33" s="32">
        <v>0</v>
      </c>
      <c r="V33" s="33" t="s">
        <v>102</v>
      </c>
      <c r="W33" s="4" t="s">
        <v>101</v>
      </c>
      <c r="X33" s="17" t="s">
        <v>51</v>
      </c>
      <c r="Y33" s="15" t="s">
        <v>108</v>
      </c>
      <c r="Z33" s="12" t="s">
        <v>4</v>
      </c>
      <c r="AA33" s="22">
        <v>1</v>
      </c>
      <c r="AB33" s="77">
        <f t="shared" si="4"/>
        <v>4.558373324541942E-3</v>
      </c>
      <c r="AC33" s="84">
        <f t="shared" si="5"/>
        <v>0</v>
      </c>
      <c r="AD33" s="30">
        <v>1</v>
      </c>
      <c r="AE33" s="84">
        <f t="shared" si="0"/>
        <v>0</v>
      </c>
      <c r="AF33" s="14">
        <v>8376.0912495220018</v>
      </c>
      <c r="AG33" s="55">
        <f t="shared" si="1"/>
        <v>0</v>
      </c>
      <c r="AH33" s="55">
        <f t="shared" si="6"/>
        <v>38.181350915750279</v>
      </c>
      <c r="AI33" s="56">
        <f>AK33+NPV('Step 1 - Study Scope'!$A$24,'Step 4 - LCCA'!AL33:BJ33)</f>
        <v>0</v>
      </c>
      <c r="AJ33" s="56">
        <f>BK33+NPV('Step 1 - Study Scope'!$A$25,'Step 4 - LCCA'!BL33:CJ33)</f>
        <v>38.181350915750279</v>
      </c>
      <c r="AK33" s="57">
        <f t="shared" si="13"/>
        <v>0</v>
      </c>
      <c r="AL33" s="57"/>
      <c r="BK33" s="57">
        <f t="shared" si="14"/>
        <v>38.181350915750279</v>
      </c>
    </row>
    <row r="34" spans="1:88" x14ac:dyDescent="0.25">
      <c r="A34" s="9">
        <v>29</v>
      </c>
      <c r="B34" s="12" t="s">
        <v>60</v>
      </c>
      <c r="C34" s="12" t="s">
        <v>339</v>
      </c>
      <c r="D34" s="12" t="s">
        <v>328</v>
      </c>
      <c r="E34" s="12" t="s">
        <v>91</v>
      </c>
      <c r="F34" s="12" t="s">
        <v>159</v>
      </c>
      <c r="G34" s="12">
        <v>1</v>
      </c>
      <c r="H34" s="12" t="s">
        <v>111</v>
      </c>
      <c r="I34" s="12">
        <v>1</v>
      </c>
      <c r="J34" s="12">
        <v>1</v>
      </c>
      <c r="K34" s="12" t="s">
        <v>57</v>
      </c>
      <c r="L34" s="4" t="s">
        <v>144</v>
      </c>
      <c r="M34" s="4" t="s">
        <v>61</v>
      </c>
      <c r="N34" s="13" t="s">
        <v>102</v>
      </c>
      <c r="O34" s="12" t="s">
        <v>102</v>
      </c>
      <c r="P34" s="12" t="s">
        <v>70</v>
      </c>
      <c r="Q34" s="12" t="s">
        <v>110</v>
      </c>
      <c r="R34" s="16" t="s">
        <v>142</v>
      </c>
      <c r="S34" s="14">
        <v>3.0319192302985729</v>
      </c>
      <c r="T34" s="13" t="s">
        <v>4</v>
      </c>
      <c r="U34" s="32">
        <v>0</v>
      </c>
      <c r="V34" s="33" t="s">
        <v>102</v>
      </c>
      <c r="W34" s="4" t="s">
        <v>101</v>
      </c>
      <c r="X34" s="17" t="s">
        <v>57</v>
      </c>
      <c r="Y34" s="15" t="s">
        <v>108</v>
      </c>
      <c r="Z34" s="12" t="s">
        <v>4</v>
      </c>
      <c r="AA34" s="22">
        <v>1</v>
      </c>
      <c r="AB34" s="77">
        <f t="shared" si="4"/>
        <v>3.0319192302985729</v>
      </c>
      <c r="AC34" s="84">
        <f t="shared" si="5"/>
        <v>0</v>
      </c>
      <c r="AD34" s="30">
        <v>1</v>
      </c>
      <c r="AE34" s="84">
        <f t="shared" si="0"/>
        <v>0</v>
      </c>
      <c r="AF34" s="14">
        <v>7163.5852613750003</v>
      </c>
      <c r="AG34" s="55">
        <f t="shared" si="1"/>
        <v>0</v>
      </c>
      <c r="AH34" s="55">
        <f t="shared" si="6"/>
        <v>21719.411911846291</v>
      </c>
      <c r="AI34" s="56">
        <f>AK34+NPV('Step 1 - Study Scope'!$A$24,'Step 4 - LCCA'!AL34:BJ34)</f>
        <v>0</v>
      </c>
      <c r="AJ34" s="56">
        <f>BK34+NPV('Step 1 - Study Scope'!$A$25,'Step 4 - LCCA'!BL34:CJ34)</f>
        <v>21719.411911846291</v>
      </c>
      <c r="AK34" s="57">
        <f t="shared" si="13"/>
        <v>0</v>
      </c>
      <c r="AL34" s="57"/>
      <c r="BK34" s="57">
        <f t="shared" si="14"/>
        <v>21719.411911846291</v>
      </c>
    </row>
    <row r="35" spans="1:88" x14ac:dyDescent="0.25">
      <c r="A35" s="9">
        <v>30</v>
      </c>
      <c r="B35" s="12" t="s">
        <v>60</v>
      </c>
      <c r="C35" s="12" t="s">
        <v>339</v>
      </c>
      <c r="D35" s="12" t="s">
        <v>328</v>
      </c>
      <c r="E35" s="12" t="s">
        <v>91</v>
      </c>
      <c r="F35" s="12" t="s">
        <v>159</v>
      </c>
      <c r="G35" s="12">
        <v>1</v>
      </c>
      <c r="H35" s="12" t="s">
        <v>111</v>
      </c>
      <c r="I35" s="12">
        <v>1</v>
      </c>
      <c r="J35" s="12">
        <v>1</v>
      </c>
      <c r="K35" s="12" t="s">
        <v>50</v>
      </c>
      <c r="L35" s="4" t="s">
        <v>144</v>
      </c>
      <c r="M35" s="4" t="s">
        <v>61</v>
      </c>
      <c r="N35" s="13" t="s">
        <v>102</v>
      </c>
      <c r="O35" s="12" t="s">
        <v>102</v>
      </c>
      <c r="P35" s="12" t="s">
        <v>63</v>
      </c>
      <c r="Q35" s="12" t="s">
        <v>110</v>
      </c>
      <c r="R35" s="17" t="s">
        <v>142</v>
      </c>
      <c r="S35" s="14">
        <v>1.4678805641600654E-3</v>
      </c>
      <c r="T35" s="13" t="s">
        <v>4</v>
      </c>
      <c r="U35" s="32">
        <v>0</v>
      </c>
      <c r="V35" s="33" t="s">
        <v>102</v>
      </c>
      <c r="W35" s="4" t="s">
        <v>101</v>
      </c>
      <c r="X35" s="17" t="s">
        <v>50</v>
      </c>
      <c r="Y35" s="15" t="s">
        <v>108</v>
      </c>
      <c r="Z35" s="12" t="s">
        <v>4</v>
      </c>
      <c r="AA35" s="22">
        <v>1</v>
      </c>
      <c r="AB35" s="77">
        <f t="shared" si="4"/>
        <v>1.4678805641600654E-3</v>
      </c>
      <c r="AC35" s="84">
        <f t="shared" si="5"/>
        <v>0</v>
      </c>
      <c r="AD35" s="30">
        <v>1</v>
      </c>
      <c r="AE35" s="84">
        <f t="shared" si="0"/>
        <v>0</v>
      </c>
      <c r="AF35" s="14">
        <v>21344.422037805001</v>
      </c>
      <c r="AG35" s="55">
        <f t="shared" si="1"/>
        <v>0</v>
      </c>
      <c r="AH35" s="55">
        <f t="shared" si="6"/>
        <v>31.331062262523737</v>
      </c>
      <c r="AI35" s="56">
        <f>AK35+NPV('Step 1 - Study Scope'!$A$24,'Step 4 - LCCA'!AL35:BJ35)</f>
        <v>0</v>
      </c>
      <c r="AJ35" s="56">
        <f>BK35+NPV('Step 1 - Study Scope'!$A$25,'Step 4 - LCCA'!BL35:CJ35)</f>
        <v>31.331062262523737</v>
      </c>
      <c r="AK35" s="57">
        <f t="shared" si="13"/>
        <v>0</v>
      </c>
      <c r="AL35" s="57"/>
      <c r="BK35" s="57">
        <f t="shared" si="14"/>
        <v>31.331062262523737</v>
      </c>
    </row>
    <row r="36" spans="1:88" x14ac:dyDescent="0.25">
      <c r="A36" s="9">
        <v>31</v>
      </c>
      <c r="B36" s="12" t="s">
        <v>60</v>
      </c>
      <c r="C36" s="12" t="s">
        <v>339</v>
      </c>
      <c r="D36" s="12" t="s">
        <v>328</v>
      </c>
      <c r="E36" s="12" t="s">
        <v>91</v>
      </c>
      <c r="F36" s="12" t="s">
        <v>159</v>
      </c>
      <c r="G36" s="12">
        <v>1</v>
      </c>
      <c r="H36" s="12" t="s">
        <v>111</v>
      </c>
      <c r="I36" s="12">
        <v>1</v>
      </c>
      <c r="J36" s="12">
        <v>1</v>
      </c>
      <c r="K36" s="12" t="s">
        <v>54</v>
      </c>
      <c r="L36" s="4" t="s">
        <v>144</v>
      </c>
      <c r="M36" s="4" t="s">
        <v>61</v>
      </c>
      <c r="N36" s="13" t="s">
        <v>102</v>
      </c>
      <c r="O36" s="12" t="s">
        <v>102</v>
      </c>
      <c r="P36" s="12" t="s">
        <v>68</v>
      </c>
      <c r="Q36" s="12" t="s">
        <v>110</v>
      </c>
      <c r="R36" s="17" t="s">
        <v>141</v>
      </c>
      <c r="S36" s="14">
        <v>3.4865398277521831E-2</v>
      </c>
      <c r="T36" s="13" t="s">
        <v>4</v>
      </c>
      <c r="U36" s="32">
        <v>0</v>
      </c>
      <c r="V36" s="33" t="s">
        <v>102</v>
      </c>
      <c r="W36" s="4" t="s">
        <v>101</v>
      </c>
      <c r="X36" s="17" t="s">
        <v>54</v>
      </c>
      <c r="Y36" s="16" t="s">
        <v>107</v>
      </c>
      <c r="Z36" s="12" t="s">
        <v>4</v>
      </c>
      <c r="AA36" s="22">
        <v>1</v>
      </c>
      <c r="AB36" s="77">
        <f t="shared" si="4"/>
        <v>3.4865398277521831E-2</v>
      </c>
      <c r="AC36" s="84">
        <f t="shared" si="5"/>
        <v>0</v>
      </c>
      <c r="AD36" s="30">
        <v>1</v>
      </c>
      <c r="AE36" s="84">
        <f t="shared" si="0"/>
        <v>0</v>
      </c>
      <c r="AF36" s="14">
        <v>13274.015530660003</v>
      </c>
      <c r="AG36" s="55">
        <f t="shared" si="1"/>
        <v>0</v>
      </c>
      <c r="AH36" s="55">
        <f t="shared" si="6"/>
        <v>462.8038382184713</v>
      </c>
      <c r="AI36" s="56">
        <f>AK36+NPV('Step 1 - Study Scope'!$A$24,'Step 4 - LCCA'!AL36:BJ36)</f>
        <v>0</v>
      </c>
      <c r="AJ36" s="56">
        <f>BK36+NPV('Step 1 - Study Scope'!$A$25,'Step 4 - LCCA'!BL36:CJ36)</f>
        <v>462.8038382184713</v>
      </c>
      <c r="AK36" s="57">
        <f t="shared" si="13"/>
        <v>0</v>
      </c>
      <c r="AL36" s="57"/>
      <c r="BK36" s="57">
        <f t="shared" si="14"/>
        <v>462.8038382184713</v>
      </c>
    </row>
    <row r="37" spans="1:88" x14ac:dyDescent="0.25">
      <c r="A37" s="9">
        <v>32</v>
      </c>
      <c r="B37" s="12" t="s">
        <v>60</v>
      </c>
      <c r="C37" s="12" t="s">
        <v>339</v>
      </c>
      <c r="D37" s="12" t="s">
        <v>328</v>
      </c>
      <c r="E37" s="12" t="s">
        <v>19</v>
      </c>
      <c r="F37" s="12" t="s">
        <v>159</v>
      </c>
      <c r="G37" s="12">
        <v>1</v>
      </c>
      <c r="H37" s="12" t="s">
        <v>111</v>
      </c>
      <c r="I37" s="12">
        <v>1</v>
      </c>
      <c r="J37" s="12">
        <v>1</v>
      </c>
      <c r="K37" s="12" t="s">
        <v>56</v>
      </c>
      <c r="L37" s="4" t="s">
        <v>144</v>
      </c>
      <c r="M37" s="4" t="s">
        <v>61</v>
      </c>
      <c r="N37" s="13" t="s">
        <v>102</v>
      </c>
      <c r="O37" s="3" t="s">
        <v>102</v>
      </c>
      <c r="P37" s="3" t="s">
        <v>102</v>
      </c>
      <c r="Q37" s="12" t="s">
        <v>110</v>
      </c>
      <c r="R37" s="17" t="s">
        <v>142</v>
      </c>
      <c r="S37" s="14">
        <v>1.2460499999999999</v>
      </c>
      <c r="T37" s="13" t="s">
        <v>4</v>
      </c>
      <c r="U37" s="32">
        <v>0</v>
      </c>
      <c r="V37" s="33" t="s">
        <v>102</v>
      </c>
      <c r="W37" s="4" t="s">
        <v>101</v>
      </c>
      <c r="X37" s="17" t="s">
        <v>56</v>
      </c>
      <c r="Y37" s="15" t="s">
        <v>108</v>
      </c>
      <c r="Z37" s="12" t="s">
        <v>4</v>
      </c>
      <c r="AA37" s="22">
        <v>1</v>
      </c>
      <c r="AB37" s="77">
        <f t="shared" si="4"/>
        <v>1.2460499999999999</v>
      </c>
      <c r="AC37" s="84">
        <f t="shared" si="5"/>
        <v>0</v>
      </c>
      <c r="AD37" s="30">
        <v>1</v>
      </c>
      <c r="AE37" s="84">
        <f t="shared" si="0"/>
        <v>0</v>
      </c>
      <c r="AF37" s="14">
        <v>141.3287613</v>
      </c>
      <c r="AG37" s="55">
        <f t="shared" si="1"/>
        <v>0</v>
      </c>
      <c r="AH37" s="55">
        <f t="shared" si="6"/>
        <v>176.10270301786497</v>
      </c>
      <c r="AI37" s="56">
        <f>AK37+NPV('Step 1 - Study Scope'!$A$24,'Step 4 - LCCA'!AL37:BJ37)</f>
        <v>0</v>
      </c>
      <c r="AJ37" s="56">
        <f>BK37+NPV('Step 1 - Study Scope'!$A$25,'Step 4 - LCCA'!BL37:CJ37)</f>
        <v>176.10270301786497</v>
      </c>
      <c r="AK37" s="57">
        <f t="shared" si="13"/>
        <v>0</v>
      </c>
      <c r="AL37" s="57"/>
      <c r="BK37" s="57">
        <f t="shared" si="14"/>
        <v>176.10270301786497</v>
      </c>
    </row>
    <row r="38" spans="1:88" x14ac:dyDescent="0.25">
      <c r="A38" s="9">
        <v>33</v>
      </c>
      <c r="B38" s="12" t="s">
        <v>60</v>
      </c>
      <c r="C38" s="12" t="s">
        <v>339</v>
      </c>
      <c r="D38" s="12" t="s">
        <v>328</v>
      </c>
      <c r="E38" s="12" t="s">
        <v>91</v>
      </c>
      <c r="F38" s="12" t="s">
        <v>159</v>
      </c>
      <c r="G38" s="12">
        <v>1</v>
      </c>
      <c r="H38" s="12" t="s">
        <v>111</v>
      </c>
      <c r="I38" s="12">
        <v>1</v>
      </c>
      <c r="J38" s="12">
        <v>1</v>
      </c>
      <c r="K38" s="12" t="s">
        <v>56</v>
      </c>
      <c r="L38" s="4" t="s">
        <v>144</v>
      </c>
      <c r="M38" s="4" t="s">
        <v>61</v>
      </c>
      <c r="N38" s="13" t="s">
        <v>102</v>
      </c>
      <c r="O38" s="3" t="s">
        <v>102</v>
      </c>
      <c r="P38" s="3" t="s">
        <v>102</v>
      </c>
      <c r="Q38" s="12" t="s">
        <v>110</v>
      </c>
      <c r="R38" s="17" t="s">
        <v>142</v>
      </c>
      <c r="S38" s="14">
        <v>5.0473551663075975</v>
      </c>
      <c r="T38" s="13" t="s">
        <v>4</v>
      </c>
      <c r="U38" s="32">
        <v>0</v>
      </c>
      <c r="V38" s="33" t="s">
        <v>102</v>
      </c>
      <c r="W38" s="4" t="s">
        <v>101</v>
      </c>
      <c r="X38" s="17" t="s">
        <v>56</v>
      </c>
      <c r="Y38" s="15" t="s">
        <v>108</v>
      </c>
      <c r="Z38" s="12" t="s">
        <v>4</v>
      </c>
      <c r="AA38" s="22">
        <v>1</v>
      </c>
      <c r="AB38" s="77">
        <f t="shared" si="4"/>
        <v>5.0473551663075975</v>
      </c>
      <c r="AC38" s="84">
        <f t="shared" si="5"/>
        <v>0</v>
      </c>
      <c r="AD38" s="30">
        <v>1</v>
      </c>
      <c r="AE38" s="84">
        <f t="shared" si="0"/>
        <v>0</v>
      </c>
      <c r="AF38" s="14">
        <v>141.3287613</v>
      </c>
      <c r="AG38" s="55">
        <f t="shared" ref="AG38:AG69" si="15">AB38*AE38*I38</f>
        <v>0</v>
      </c>
      <c r="AH38" s="55">
        <f t="shared" si="6"/>
        <v>713.33645349540825</v>
      </c>
      <c r="AI38" s="56">
        <f>AK38+NPV('Step 1 - Study Scope'!$A$24,'Step 4 - LCCA'!AL38:BJ38)</f>
        <v>0</v>
      </c>
      <c r="AJ38" s="56">
        <f>BK38+NPV('Step 1 - Study Scope'!$A$25,'Step 4 - LCCA'!BL38:CJ38)</f>
        <v>713.33645349540825</v>
      </c>
      <c r="AK38" s="57">
        <f t="shared" si="13"/>
        <v>0</v>
      </c>
      <c r="AL38" s="57"/>
      <c r="BK38" s="57">
        <f t="shared" si="14"/>
        <v>713.33645349540825</v>
      </c>
    </row>
    <row r="39" spans="1:88" x14ac:dyDescent="0.25">
      <c r="A39" s="9">
        <v>34</v>
      </c>
      <c r="B39" s="12" t="s">
        <v>60</v>
      </c>
      <c r="C39" s="12" t="s">
        <v>339</v>
      </c>
      <c r="D39" s="12" t="s">
        <v>328</v>
      </c>
      <c r="E39" s="12" t="s">
        <v>91</v>
      </c>
      <c r="F39" s="12" t="s">
        <v>159</v>
      </c>
      <c r="G39" s="12">
        <v>1</v>
      </c>
      <c r="H39" s="12" t="s">
        <v>111</v>
      </c>
      <c r="I39" s="12">
        <v>1</v>
      </c>
      <c r="J39" s="12">
        <v>1</v>
      </c>
      <c r="K39" s="12" t="s">
        <v>58</v>
      </c>
      <c r="L39" s="4" t="s">
        <v>144</v>
      </c>
      <c r="M39" s="4" t="s">
        <v>61</v>
      </c>
      <c r="N39" s="13" t="s">
        <v>102</v>
      </c>
      <c r="O39" s="12" t="s">
        <v>102</v>
      </c>
      <c r="P39" s="12" t="s">
        <v>72</v>
      </c>
      <c r="Q39" s="12" t="s">
        <v>110</v>
      </c>
      <c r="R39" s="17" t="s">
        <v>142</v>
      </c>
      <c r="S39" s="14">
        <v>17.866394355061804</v>
      </c>
      <c r="T39" s="13" t="s">
        <v>4</v>
      </c>
      <c r="U39" s="32">
        <v>0</v>
      </c>
      <c r="V39" s="33" t="s">
        <v>102</v>
      </c>
      <c r="W39" s="4" t="s">
        <v>101</v>
      </c>
      <c r="X39" s="17" t="s">
        <v>58</v>
      </c>
      <c r="Y39" s="15" t="s">
        <v>108</v>
      </c>
      <c r="Z39" s="12" t="s">
        <v>4</v>
      </c>
      <c r="AA39" s="22">
        <v>1</v>
      </c>
      <c r="AB39" s="77">
        <f t="shared" si="4"/>
        <v>17.866394355061804</v>
      </c>
      <c r="AC39" s="84">
        <f t="shared" si="5"/>
        <v>0</v>
      </c>
      <c r="AD39" s="30">
        <v>1</v>
      </c>
      <c r="AE39" s="84">
        <f t="shared" si="0"/>
        <v>0</v>
      </c>
      <c r="AF39" s="14">
        <v>5.3747719079999996</v>
      </c>
      <c r="AG39" s="55">
        <f t="shared" si="15"/>
        <v>0</v>
      </c>
      <c r="AH39" s="55">
        <f t="shared" si="6"/>
        <v>96.02779447683595</v>
      </c>
      <c r="AI39" s="56">
        <f>AK39+NPV('Step 1 - Study Scope'!$A$24,'Step 4 - LCCA'!AL39:BJ39)</f>
        <v>0</v>
      </c>
      <c r="AJ39" s="56">
        <f>BK39+NPV('Step 1 - Study Scope'!$A$25,'Step 4 - LCCA'!BL39:CJ39)</f>
        <v>96.02779447683595</v>
      </c>
      <c r="AK39" s="57">
        <f t="shared" si="13"/>
        <v>0</v>
      </c>
      <c r="AL39" s="57"/>
      <c r="BK39" s="57">
        <f t="shared" si="14"/>
        <v>96.02779447683595</v>
      </c>
    </row>
    <row r="40" spans="1:88" x14ac:dyDescent="0.25">
      <c r="A40" s="9">
        <v>35</v>
      </c>
      <c r="B40" s="12" t="s">
        <v>60</v>
      </c>
      <c r="C40" s="12" t="s">
        <v>339</v>
      </c>
      <c r="D40" s="12" t="s">
        <v>328</v>
      </c>
      <c r="E40" s="12" t="s">
        <v>91</v>
      </c>
      <c r="F40" s="12" t="s">
        <v>159</v>
      </c>
      <c r="G40" s="12">
        <v>1</v>
      </c>
      <c r="H40" s="12" t="s">
        <v>111</v>
      </c>
      <c r="I40" s="12">
        <v>1</v>
      </c>
      <c r="J40" s="12">
        <v>1</v>
      </c>
      <c r="K40" s="12" t="s">
        <v>214</v>
      </c>
      <c r="L40" s="4" t="s">
        <v>144</v>
      </c>
      <c r="M40" s="4" t="s">
        <v>61</v>
      </c>
      <c r="N40" s="13" t="s">
        <v>102</v>
      </c>
      <c r="O40" s="12" t="s">
        <v>102</v>
      </c>
      <c r="P40" s="12" t="s">
        <v>71</v>
      </c>
      <c r="Q40" s="12" t="s">
        <v>110</v>
      </c>
      <c r="R40" s="17" t="s">
        <v>142</v>
      </c>
      <c r="S40" s="14">
        <v>14.384128149275744</v>
      </c>
      <c r="T40" s="13" t="s">
        <v>4</v>
      </c>
      <c r="U40" s="32">
        <v>0</v>
      </c>
      <c r="V40" s="33" t="s">
        <v>102</v>
      </c>
      <c r="W40" s="4" t="s">
        <v>101</v>
      </c>
      <c r="X40" s="13" t="s">
        <v>214</v>
      </c>
      <c r="Y40" s="15" t="s">
        <v>108</v>
      </c>
      <c r="Z40" s="12" t="s">
        <v>4</v>
      </c>
      <c r="AA40" s="22">
        <v>1</v>
      </c>
      <c r="AB40" s="77">
        <f t="shared" si="4"/>
        <v>14.384128149275744</v>
      </c>
      <c r="AC40" s="84">
        <f t="shared" si="5"/>
        <v>0</v>
      </c>
      <c r="AD40" s="30">
        <v>1</v>
      </c>
      <c r="AE40" s="84">
        <f t="shared" si="0"/>
        <v>0</v>
      </c>
      <c r="AF40" s="14">
        <v>1.0864403118999999</v>
      </c>
      <c r="AG40" s="55">
        <f t="shared" si="15"/>
        <v>0</v>
      </c>
      <c r="AH40" s="55">
        <f t="shared" si="6"/>
        <v>15.627496672908707</v>
      </c>
      <c r="AI40" s="56">
        <f>AK40+NPV('Step 1 - Study Scope'!$A$24,'Step 4 - LCCA'!AL40:BJ40)</f>
        <v>0</v>
      </c>
      <c r="AJ40" s="56">
        <f>BK40+NPV('Step 1 - Study Scope'!$A$25,'Step 4 - LCCA'!BL40:CJ40)</f>
        <v>15.627496672908707</v>
      </c>
      <c r="AK40" s="57">
        <f t="shared" si="13"/>
        <v>0</v>
      </c>
      <c r="AL40" s="57"/>
      <c r="BK40" s="57">
        <f t="shared" si="14"/>
        <v>15.627496672908707</v>
      </c>
    </row>
    <row r="41" spans="1:88" x14ac:dyDescent="0.25">
      <c r="A41" s="9">
        <v>36</v>
      </c>
      <c r="B41" s="12" t="s">
        <v>60</v>
      </c>
      <c r="C41" s="12" t="s">
        <v>339</v>
      </c>
      <c r="D41" s="12" t="s">
        <v>328</v>
      </c>
      <c r="E41" s="12" t="s">
        <v>91</v>
      </c>
      <c r="F41" s="12" t="s">
        <v>159</v>
      </c>
      <c r="G41" s="12">
        <v>1</v>
      </c>
      <c r="H41" s="12" t="s">
        <v>111</v>
      </c>
      <c r="I41" s="12">
        <v>1</v>
      </c>
      <c r="J41" s="12">
        <v>1</v>
      </c>
      <c r="K41" s="12" t="s">
        <v>55</v>
      </c>
      <c r="L41" s="4" t="s">
        <v>144</v>
      </c>
      <c r="M41" s="4" t="s">
        <v>61</v>
      </c>
      <c r="N41" s="13" t="s">
        <v>102</v>
      </c>
      <c r="O41" s="12" t="s">
        <v>102</v>
      </c>
      <c r="P41" s="12" t="s">
        <v>69</v>
      </c>
      <c r="Q41" s="12" t="s">
        <v>110</v>
      </c>
      <c r="R41" s="17" t="s">
        <v>141</v>
      </c>
      <c r="S41" s="14">
        <v>3.0920816057450135E-2</v>
      </c>
      <c r="T41" s="13" t="s">
        <v>4</v>
      </c>
      <c r="U41" s="32">
        <v>0</v>
      </c>
      <c r="V41" s="33" t="s">
        <v>102</v>
      </c>
      <c r="W41" s="4" t="s">
        <v>101</v>
      </c>
      <c r="X41" s="17" t="s">
        <v>55</v>
      </c>
      <c r="Y41" s="16" t="s">
        <v>107</v>
      </c>
      <c r="Z41" s="12" t="s">
        <v>4</v>
      </c>
      <c r="AA41" s="22">
        <v>1</v>
      </c>
      <c r="AB41" s="77">
        <f t="shared" si="4"/>
        <v>3.0920816057450135E-2</v>
      </c>
      <c r="AC41" s="84">
        <f t="shared" si="5"/>
        <v>0</v>
      </c>
      <c r="AD41" s="30">
        <v>1</v>
      </c>
      <c r="AE41" s="84">
        <f t="shared" si="0"/>
        <v>0</v>
      </c>
      <c r="AF41" s="14">
        <v>164.96508362</v>
      </c>
      <c r="AG41" s="55">
        <f t="shared" si="15"/>
        <v>0</v>
      </c>
      <c r="AH41" s="55">
        <f t="shared" si="6"/>
        <v>5.1008550065159</v>
      </c>
      <c r="AI41" s="56">
        <f>AK41+NPV('Step 1 - Study Scope'!$A$24,'Step 4 - LCCA'!AL41:BJ41)</f>
        <v>0</v>
      </c>
      <c r="AJ41" s="56">
        <f>BK41+NPV('Step 1 - Study Scope'!$A$25,'Step 4 - LCCA'!BL41:CJ41)</f>
        <v>5.1008550065159</v>
      </c>
      <c r="AK41" s="57">
        <f t="shared" si="13"/>
        <v>0</v>
      </c>
      <c r="AL41" s="57"/>
      <c r="BK41" s="57">
        <f t="shared" si="14"/>
        <v>5.1008550065159</v>
      </c>
    </row>
    <row r="42" spans="1:88" x14ac:dyDescent="0.25">
      <c r="A42" s="9">
        <v>37</v>
      </c>
      <c r="B42" s="12" t="s">
        <v>60</v>
      </c>
      <c r="C42" s="12" t="s">
        <v>339</v>
      </c>
      <c r="D42" s="12" t="s">
        <v>328</v>
      </c>
      <c r="E42" s="12" t="s">
        <v>16</v>
      </c>
      <c r="F42" s="12" t="s">
        <v>159</v>
      </c>
      <c r="G42" s="12">
        <v>1</v>
      </c>
      <c r="H42" s="12" t="s">
        <v>111</v>
      </c>
      <c r="I42" s="12">
        <v>1</v>
      </c>
      <c r="J42" s="12">
        <v>1</v>
      </c>
      <c r="K42" s="12" t="s">
        <v>343</v>
      </c>
      <c r="L42" s="4" t="s">
        <v>146</v>
      </c>
      <c r="M42" s="4" t="s">
        <v>61</v>
      </c>
      <c r="N42" s="13" t="s">
        <v>125</v>
      </c>
      <c r="O42" s="12" t="s">
        <v>43</v>
      </c>
      <c r="P42" s="12" t="s">
        <v>102</v>
      </c>
      <c r="Q42" s="12" t="s">
        <v>95</v>
      </c>
      <c r="R42" s="17" t="s">
        <v>102</v>
      </c>
      <c r="S42" s="14">
        <v>2616.7049999999999</v>
      </c>
      <c r="T42" s="13" t="s">
        <v>4</v>
      </c>
      <c r="U42" s="33">
        <v>5.3999999999999999E-2</v>
      </c>
      <c r="V42" s="33" t="s">
        <v>33</v>
      </c>
      <c r="W42" s="4" t="s">
        <v>105</v>
      </c>
      <c r="X42" s="17" t="s">
        <v>125</v>
      </c>
      <c r="Y42" s="15" t="s">
        <v>102</v>
      </c>
      <c r="Z42" s="13" t="s">
        <v>4</v>
      </c>
      <c r="AA42" s="75">
        <v>1</v>
      </c>
      <c r="AB42" s="77">
        <f t="shared" si="4"/>
        <v>2616.7049999999999</v>
      </c>
      <c r="AC42" s="84">
        <f t="shared" si="5"/>
        <v>5.3999999999999999E-2</v>
      </c>
      <c r="AD42" s="30">
        <v>1.0034619188921861</v>
      </c>
      <c r="AE42" s="84">
        <f t="shared" si="0"/>
        <v>5.4186943620178049E-2</v>
      </c>
      <c r="AF42" s="14">
        <v>0.16269855098550873</v>
      </c>
      <c r="AG42" s="55">
        <f t="shared" si="15"/>
        <v>141.791246305638</v>
      </c>
      <c r="AH42" s="55">
        <f t="shared" si="6"/>
        <v>23.06923031635667</v>
      </c>
      <c r="AI42" s="56">
        <f>AK42+NPV('Step 1 - Study Scope'!$A$24,'Step 4 - LCCA'!AL42:BJ42)</f>
        <v>141.791246305638</v>
      </c>
      <c r="AJ42" s="56">
        <f>BK42+NPV('Step 1 - Study Scope'!$A$25,'Step 4 - LCCA'!BL42:CJ42)</f>
        <v>23.06923031635667</v>
      </c>
      <c r="AK42" s="57">
        <f t="shared" si="13"/>
        <v>141.791246305638</v>
      </c>
      <c r="AL42" s="57"/>
      <c r="BK42" s="57">
        <f t="shared" si="14"/>
        <v>23.06923031635667</v>
      </c>
    </row>
    <row r="43" spans="1:88" x14ac:dyDescent="0.25">
      <c r="A43" s="9">
        <v>38</v>
      </c>
      <c r="B43" s="12" t="s">
        <v>60</v>
      </c>
      <c r="C43" s="12" t="s">
        <v>339</v>
      </c>
      <c r="D43" s="12" t="s">
        <v>328</v>
      </c>
      <c r="E43" s="12" t="s">
        <v>91</v>
      </c>
      <c r="F43" s="12" t="s">
        <v>159</v>
      </c>
      <c r="G43" s="12">
        <v>1</v>
      </c>
      <c r="H43" s="12" t="s">
        <v>111</v>
      </c>
      <c r="I43" s="12">
        <v>1</v>
      </c>
      <c r="J43" s="12">
        <v>1</v>
      </c>
      <c r="K43" s="12" t="s">
        <v>49</v>
      </c>
      <c r="L43" s="4" t="s">
        <v>144</v>
      </c>
      <c r="M43" s="4" t="s">
        <v>61</v>
      </c>
      <c r="N43" s="13" t="s">
        <v>102</v>
      </c>
      <c r="O43" s="12" t="s">
        <v>102</v>
      </c>
      <c r="P43" s="12" t="s">
        <v>62</v>
      </c>
      <c r="Q43" s="12" t="s">
        <v>110</v>
      </c>
      <c r="R43" s="17" t="s">
        <v>142</v>
      </c>
      <c r="S43" s="14">
        <v>4.0545328667081042E-4</v>
      </c>
      <c r="T43" s="13" t="s">
        <v>4</v>
      </c>
      <c r="U43" s="32">
        <v>0</v>
      </c>
      <c r="V43" s="33" t="s">
        <v>102</v>
      </c>
      <c r="W43" s="4" t="s">
        <v>101</v>
      </c>
      <c r="X43" s="17" t="s">
        <v>49</v>
      </c>
      <c r="Y43" s="15" t="s">
        <v>108</v>
      </c>
      <c r="Z43" s="12" t="s">
        <v>4</v>
      </c>
      <c r="AA43" s="22">
        <v>1</v>
      </c>
      <c r="AB43" s="77">
        <f t="shared" si="4"/>
        <v>4.0545328667081042E-4</v>
      </c>
      <c r="AC43" s="84">
        <f t="shared" si="5"/>
        <v>0</v>
      </c>
      <c r="AD43" s="30">
        <v>1</v>
      </c>
      <c r="AE43" s="84">
        <f t="shared" si="0"/>
        <v>0</v>
      </c>
      <c r="AF43" s="14">
        <v>396452.82990467496</v>
      </c>
      <c r="AG43" s="55">
        <f t="shared" si="15"/>
        <v>0</v>
      </c>
      <c r="AH43" s="55">
        <f t="shared" si="6"/>
        <v>160.74310289479422</v>
      </c>
      <c r="AI43" s="56">
        <f>AK43+NPV('Step 1 - Study Scope'!$A$24,'Step 4 - LCCA'!AL43:BJ43)</f>
        <v>0</v>
      </c>
      <c r="AJ43" s="56">
        <f>BK43+NPV('Step 1 - Study Scope'!$A$25,'Step 4 - LCCA'!BL43:CJ43)</f>
        <v>160.74310289479422</v>
      </c>
      <c r="AK43" s="57">
        <f t="shared" si="13"/>
        <v>0</v>
      </c>
      <c r="AL43" s="57"/>
      <c r="BK43" s="57">
        <f t="shared" si="14"/>
        <v>160.74310289479422</v>
      </c>
    </row>
    <row r="44" spans="1:88" x14ac:dyDescent="0.25">
      <c r="A44" s="9">
        <v>39</v>
      </c>
      <c r="B44" s="13" t="s">
        <v>60</v>
      </c>
      <c r="C44" s="3" t="s">
        <v>17</v>
      </c>
      <c r="D44" s="3" t="s">
        <v>328</v>
      </c>
      <c r="E44" s="3" t="s">
        <v>327</v>
      </c>
      <c r="F44" s="12" t="s">
        <v>159</v>
      </c>
      <c r="G44" s="12">
        <v>1</v>
      </c>
      <c r="H44" s="12" t="s">
        <v>111</v>
      </c>
      <c r="I44" s="13">
        <f>'Step 1 - Study Scope'!$A$40</f>
        <v>12</v>
      </c>
      <c r="J44" s="13">
        <f>I44*'Step 1 - Study Scope'!$A$10</f>
        <v>300</v>
      </c>
      <c r="K44" s="3" t="s">
        <v>152</v>
      </c>
      <c r="L44" s="3" t="s">
        <v>100</v>
      </c>
      <c r="M44" s="3" t="s">
        <v>61</v>
      </c>
      <c r="N44" s="12" t="s">
        <v>102</v>
      </c>
      <c r="O44" s="3" t="s">
        <v>102</v>
      </c>
      <c r="P44" s="3" t="s">
        <v>102</v>
      </c>
      <c r="Q44" s="21" t="s">
        <v>110</v>
      </c>
      <c r="R44" s="15" t="s">
        <v>142</v>
      </c>
      <c r="S44" s="14">
        <v>0.72342329227476176</v>
      </c>
      <c r="T44" s="12" t="s">
        <v>76</v>
      </c>
      <c r="U44" s="32">
        <v>0</v>
      </c>
      <c r="V44" s="33" t="s">
        <v>102</v>
      </c>
      <c r="W44" s="3" t="s">
        <v>101</v>
      </c>
      <c r="X44" s="15" t="s">
        <v>153</v>
      </c>
      <c r="Y44" s="15" t="s">
        <v>154</v>
      </c>
      <c r="Z44" s="12" t="s">
        <v>76</v>
      </c>
      <c r="AA44" s="22">
        <v>1</v>
      </c>
      <c r="AB44" s="77">
        <f t="shared" si="4"/>
        <v>0.72342329227476176</v>
      </c>
      <c r="AC44" s="84">
        <f t="shared" si="5"/>
        <v>0</v>
      </c>
      <c r="AD44" s="30">
        <v>1</v>
      </c>
      <c r="AE44" s="84">
        <f t="shared" si="0"/>
        <v>0</v>
      </c>
      <c r="AF44" s="14">
        <v>15.343800993</v>
      </c>
      <c r="AG44" s="55">
        <f t="shared" si="15"/>
        <v>0</v>
      </c>
      <c r="AH44" s="55">
        <f t="shared" si="6"/>
        <v>133.20075636437781</v>
      </c>
      <c r="AI44" s="56">
        <f>AK44+NPV('Step 1 - Study Scope'!$A$24,'Step 4 - LCCA'!AL44:BJ44)</f>
        <v>0</v>
      </c>
      <c r="AJ44" s="56">
        <f>BK44+NPV('Step 1 - Study Scope'!$A$25,'Step 4 - LCCA'!BL44:CJ44)</f>
        <v>2319.4444431628503</v>
      </c>
      <c r="AK44" s="56"/>
      <c r="AL44" s="57">
        <f t="shared" ref="AL44:AU45" si="16">$AG44</f>
        <v>0</v>
      </c>
      <c r="AM44" s="57">
        <f t="shared" si="16"/>
        <v>0</v>
      </c>
      <c r="AN44" s="57">
        <f t="shared" si="16"/>
        <v>0</v>
      </c>
      <c r="AO44" s="57">
        <f t="shared" si="16"/>
        <v>0</v>
      </c>
      <c r="AP44" s="57">
        <f t="shared" si="16"/>
        <v>0</v>
      </c>
      <c r="AQ44" s="57">
        <f t="shared" si="16"/>
        <v>0</v>
      </c>
      <c r="AR44" s="57">
        <f t="shared" si="16"/>
        <v>0</v>
      </c>
      <c r="AS44" s="57">
        <f t="shared" si="16"/>
        <v>0</v>
      </c>
      <c r="AT44" s="57">
        <f t="shared" si="16"/>
        <v>0</v>
      </c>
      <c r="AU44" s="57">
        <f t="shared" si="16"/>
        <v>0</v>
      </c>
      <c r="AV44" s="57">
        <f t="shared" ref="AV44:BJ45" si="17">$AG44</f>
        <v>0</v>
      </c>
      <c r="AW44" s="57">
        <f t="shared" si="17"/>
        <v>0</v>
      </c>
      <c r="AX44" s="57">
        <f t="shared" si="17"/>
        <v>0</v>
      </c>
      <c r="AY44" s="57">
        <f t="shared" si="17"/>
        <v>0</v>
      </c>
      <c r="AZ44" s="57">
        <f t="shared" si="17"/>
        <v>0</v>
      </c>
      <c r="BA44" s="57">
        <f t="shared" si="17"/>
        <v>0</v>
      </c>
      <c r="BB44" s="57">
        <f t="shared" si="17"/>
        <v>0</v>
      </c>
      <c r="BC44" s="57">
        <f t="shared" si="17"/>
        <v>0</v>
      </c>
      <c r="BD44" s="57">
        <f t="shared" si="17"/>
        <v>0</v>
      </c>
      <c r="BE44" s="57">
        <f t="shared" si="17"/>
        <v>0</v>
      </c>
      <c r="BF44" s="57">
        <f t="shared" si="17"/>
        <v>0</v>
      </c>
      <c r="BG44" s="57">
        <f t="shared" si="17"/>
        <v>0</v>
      </c>
      <c r="BH44" s="57">
        <f t="shared" si="17"/>
        <v>0</v>
      </c>
      <c r="BI44" s="57">
        <f t="shared" si="17"/>
        <v>0</v>
      </c>
      <c r="BJ44" s="57">
        <f t="shared" si="17"/>
        <v>0</v>
      </c>
      <c r="BK44" s="57"/>
      <c r="BL44" s="57">
        <f t="shared" ref="BL44:BU45" si="18">$AH44</f>
        <v>133.20075636437781</v>
      </c>
      <c r="BM44" s="57">
        <f t="shared" si="18"/>
        <v>133.20075636437781</v>
      </c>
      <c r="BN44" s="57">
        <f t="shared" si="18"/>
        <v>133.20075636437781</v>
      </c>
      <c r="BO44" s="57">
        <f t="shared" si="18"/>
        <v>133.20075636437781</v>
      </c>
      <c r="BP44" s="57">
        <f t="shared" si="18"/>
        <v>133.20075636437781</v>
      </c>
      <c r="BQ44" s="57">
        <f t="shared" si="18"/>
        <v>133.20075636437781</v>
      </c>
      <c r="BR44" s="57">
        <f t="shared" si="18"/>
        <v>133.20075636437781</v>
      </c>
      <c r="BS44" s="57">
        <f t="shared" si="18"/>
        <v>133.20075636437781</v>
      </c>
      <c r="BT44" s="57">
        <f t="shared" si="18"/>
        <v>133.20075636437781</v>
      </c>
      <c r="BU44" s="57">
        <f t="shared" si="18"/>
        <v>133.20075636437781</v>
      </c>
      <c r="BV44" s="57">
        <f t="shared" ref="BV44:CJ45" si="19">$AH44</f>
        <v>133.20075636437781</v>
      </c>
      <c r="BW44" s="57">
        <f t="shared" si="19"/>
        <v>133.20075636437781</v>
      </c>
      <c r="BX44" s="57">
        <f t="shared" si="19"/>
        <v>133.20075636437781</v>
      </c>
      <c r="BY44" s="57">
        <f t="shared" si="19"/>
        <v>133.20075636437781</v>
      </c>
      <c r="BZ44" s="57">
        <f t="shared" si="19"/>
        <v>133.20075636437781</v>
      </c>
      <c r="CA44" s="57">
        <f t="shared" si="19"/>
        <v>133.20075636437781</v>
      </c>
      <c r="CB44" s="57">
        <f t="shared" si="19"/>
        <v>133.20075636437781</v>
      </c>
      <c r="CC44" s="57">
        <f t="shared" si="19"/>
        <v>133.20075636437781</v>
      </c>
      <c r="CD44" s="57">
        <f t="shared" si="19"/>
        <v>133.20075636437781</v>
      </c>
      <c r="CE44" s="57">
        <f t="shared" si="19"/>
        <v>133.20075636437781</v>
      </c>
      <c r="CF44" s="57">
        <f t="shared" si="19"/>
        <v>133.20075636437781</v>
      </c>
      <c r="CG44" s="57">
        <f t="shared" si="19"/>
        <v>133.20075636437781</v>
      </c>
      <c r="CH44" s="57">
        <f t="shared" si="19"/>
        <v>133.20075636437781</v>
      </c>
      <c r="CI44" s="57">
        <f t="shared" si="19"/>
        <v>133.20075636437781</v>
      </c>
      <c r="CJ44" s="57">
        <f t="shared" si="19"/>
        <v>133.20075636437781</v>
      </c>
    </row>
    <row r="45" spans="1:88" x14ac:dyDescent="0.25">
      <c r="A45" s="9">
        <v>40</v>
      </c>
      <c r="B45" s="12" t="s">
        <v>286</v>
      </c>
      <c r="C45" s="12" t="s">
        <v>3</v>
      </c>
      <c r="D45" s="12" t="s">
        <v>14</v>
      </c>
      <c r="E45" s="12" t="s">
        <v>168</v>
      </c>
      <c r="F45" s="12" t="s">
        <v>165</v>
      </c>
      <c r="G45" s="18">
        <v>1</v>
      </c>
      <c r="H45" s="12" t="s">
        <v>74</v>
      </c>
      <c r="I45" s="12">
        <v>270</v>
      </c>
      <c r="J45" s="12">
        <f>I45*'Step 1 - Study Scope'!$A$10</f>
        <v>6750</v>
      </c>
      <c r="K45" s="12" t="s">
        <v>90</v>
      </c>
      <c r="L45" s="12" t="s">
        <v>75</v>
      </c>
      <c r="M45" s="12" t="s">
        <v>0</v>
      </c>
      <c r="N45" s="20" t="s">
        <v>120</v>
      </c>
      <c r="O45" s="3" t="s">
        <v>102</v>
      </c>
      <c r="P45" s="3" t="s">
        <v>102</v>
      </c>
      <c r="Q45" s="19" t="s">
        <v>95</v>
      </c>
      <c r="R45" s="15" t="s">
        <v>102</v>
      </c>
      <c r="S45" s="14">
        <v>272447.28737266036</v>
      </c>
      <c r="T45" s="3" t="s">
        <v>73</v>
      </c>
      <c r="U45" s="32">
        <v>3.78</v>
      </c>
      <c r="V45" s="33" t="s">
        <v>198</v>
      </c>
      <c r="W45" s="12" t="s">
        <v>103</v>
      </c>
      <c r="X45" s="19" t="s">
        <v>130</v>
      </c>
      <c r="Y45" s="15" t="s">
        <v>102</v>
      </c>
      <c r="Z45" s="12" t="s">
        <v>132</v>
      </c>
      <c r="AA45" s="22">
        <v>3.78541178</v>
      </c>
      <c r="AB45" s="77">
        <f t="shared" si="4"/>
        <v>1031325.1710495137</v>
      </c>
      <c r="AC45" s="84">
        <f t="shared" si="5"/>
        <v>0.9985703589689785</v>
      </c>
      <c r="AD45" s="30">
        <v>1</v>
      </c>
      <c r="AE45" s="84">
        <f t="shared" si="0"/>
        <v>0.9985703589689785</v>
      </c>
      <c r="AF45" s="14">
        <v>1.3685252285010701</v>
      </c>
      <c r="AG45" s="55">
        <f t="shared" si="15"/>
        <v>278059701.49253714</v>
      </c>
      <c r="AH45" s="55">
        <f t="shared" si="6"/>
        <v>381076519.14974904</v>
      </c>
      <c r="AI45" s="56">
        <f>AK45+NPV('Step 1 - Study Scope'!$A$24,'Step 4 - LCCA'!AL45:BJ45)</f>
        <v>4951588655.5821514</v>
      </c>
      <c r="AJ45" s="56">
        <f>BK45+NPV('Step 1 - Study Scope'!$A$25,'Step 4 - LCCA'!BL45:CJ45)</f>
        <v>6635741709.6327143</v>
      </c>
      <c r="AK45" s="56"/>
      <c r="AL45" s="57">
        <f t="shared" si="16"/>
        <v>278059701.49253714</v>
      </c>
      <c r="AM45" s="57">
        <f t="shared" si="16"/>
        <v>278059701.49253714</v>
      </c>
      <c r="AN45" s="57">
        <f t="shared" si="16"/>
        <v>278059701.49253714</v>
      </c>
      <c r="AO45" s="57">
        <f t="shared" si="16"/>
        <v>278059701.49253714</v>
      </c>
      <c r="AP45" s="57">
        <f t="shared" si="16"/>
        <v>278059701.49253714</v>
      </c>
      <c r="AQ45" s="57">
        <f t="shared" si="16"/>
        <v>278059701.49253714</v>
      </c>
      <c r="AR45" s="57">
        <f t="shared" si="16"/>
        <v>278059701.49253714</v>
      </c>
      <c r="AS45" s="57">
        <f t="shared" si="16"/>
        <v>278059701.49253714</v>
      </c>
      <c r="AT45" s="57">
        <f t="shared" si="16"/>
        <v>278059701.49253714</v>
      </c>
      <c r="AU45" s="57">
        <f t="shared" si="16"/>
        <v>278059701.49253714</v>
      </c>
      <c r="AV45" s="57">
        <f t="shared" si="17"/>
        <v>278059701.49253714</v>
      </c>
      <c r="AW45" s="57">
        <f t="shared" si="17"/>
        <v>278059701.49253714</v>
      </c>
      <c r="AX45" s="57">
        <f t="shared" si="17"/>
        <v>278059701.49253714</v>
      </c>
      <c r="AY45" s="57">
        <f t="shared" si="17"/>
        <v>278059701.49253714</v>
      </c>
      <c r="AZ45" s="57">
        <f t="shared" si="17"/>
        <v>278059701.49253714</v>
      </c>
      <c r="BA45" s="57">
        <f t="shared" si="17"/>
        <v>278059701.49253714</v>
      </c>
      <c r="BB45" s="57">
        <f t="shared" si="17"/>
        <v>278059701.49253714</v>
      </c>
      <c r="BC45" s="57">
        <f t="shared" si="17"/>
        <v>278059701.49253714</v>
      </c>
      <c r="BD45" s="57">
        <f t="shared" si="17"/>
        <v>278059701.49253714</v>
      </c>
      <c r="BE45" s="57">
        <f t="shared" si="17"/>
        <v>278059701.49253714</v>
      </c>
      <c r="BF45" s="57">
        <f t="shared" si="17"/>
        <v>278059701.49253714</v>
      </c>
      <c r="BG45" s="57">
        <f t="shared" si="17"/>
        <v>278059701.49253714</v>
      </c>
      <c r="BH45" s="57">
        <f t="shared" si="17"/>
        <v>278059701.49253714</v>
      </c>
      <c r="BI45" s="57">
        <f t="shared" si="17"/>
        <v>278059701.49253714</v>
      </c>
      <c r="BJ45" s="57">
        <f t="shared" si="17"/>
        <v>278059701.49253714</v>
      </c>
      <c r="BK45" s="57"/>
      <c r="BL45" s="57">
        <f t="shared" si="18"/>
        <v>381076519.14974904</v>
      </c>
      <c r="BM45" s="57">
        <f t="shared" si="18"/>
        <v>381076519.14974904</v>
      </c>
      <c r="BN45" s="57">
        <f t="shared" si="18"/>
        <v>381076519.14974904</v>
      </c>
      <c r="BO45" s="57">
        <f t="shared" si="18"/>
        <v>381076519.14974904</v>
      </c>
      <c r="BP45" s="57">
        <f t="shared" si="18"/>
        <v>381076519.14974904</v>
      </c>
      <c r="BQ45" s="57">
        <f t="shared" si="18"/>
        <v>381076519.14974904</v>
      </c>
      <c r="BR45" s="57">
        <f t="shared" si="18"/>
        <v>381076519.14974904</v>
      </c>
      <c r="BS45" s="57">
        <f t="shared" si="18"/>
        <v>381076519.14974904</v>
      </c>
      <c r="BT45" s="57">
        <f t="shared" si="18"/>
        <v>381076519.14974904</v>
      </c>
      <c r="BU45" s="57">
        <f t="shared" si="18"/>
        <v>381076519.14974904</v>
      </c>
      <c r="BV45" s="57">
        <f t="shared" si="19"/>
        <v>381076519.14974904</v>
      </c>
      <c r="BW45" s="57">
        <f t="shared" si="19"/>
        <v>381076519.14974904</v>
      </c>
      <c r="BX45" s="57">
        <f t="shared" si="19"/>
        <v>381076519.14974904</v>
      </c>
      <c r="BY45" s="57">
        <f t="shared" si="19"/>
        <v>381076519.14974904</v>
      </c>
      <c r="BZ45" s="57">
        <f t="shared" si="19"/>
        <v>381076519.14974904</v>
      </c>
      <c r="CA45" s="57">
        <f t="shared" si="19"/>
        <v>381076519.14974904</v>
      </c>
      <c r="CB45" s="57">
        <f t="shared" si="19"/>
        <v>381076519.14974904</v>
      </c>
      <c r="CC45" s="57">
        <f t="shared" si="19"/>
        <v>381076519.14974904</v>
      </c>
      <c r="CD45" s="57">
        <f t="shared" si="19"/>
        <v>381076519.14974904</v>
      </c>
      <c r="CE45" s="57">
        <f t="shared" si="19"/>
        <v>381076519.14974904</v>
      </c>
      <c r="CF45" s="57">
        <f t="shared" si="19"/>
        <v>381076519.14974904</v>
      </c>
      <c r="CG45" s="57">
        <f t="shared" si="19"/>
        <v>381076519.14974904</v>
      </c>
      <c r="CH45" s="57">
        <f t="shared" si="19"/>
        <v>381076519.14974904</v>
      </c>
      <c r="CI45" s="57">
        <f t="shared" si="19"/>
        <v>381076519.14974904</v>
      </c>
      <c r="CJ45" s="57">
        <f t="shared" si="19"/>
        <v>381076519.14974904</v>
      </c>
    </row>
    <row r="46" spans="1:88" x14ac:dyDescent="0.25">
      <c r="A46" s="9">
        <v>41</v>
      </c>
      <c r="B46" s="12" t="s">
        <v>286</v>
      </c>
      <c r="C46" s="12" t="s">
        <v>339</v>
      </c>
      <c r="D46" s="12" t="s">
        <v>20</v>
      </c>
      <c r="E46" s="12" t="s">
        <v>324</v>
      </c>
      <c r="F46" s="12" t="s">
        <v>156</v>
      </c>
      <c r="G46" s="18">
        <f>'Step 1 - Study Scope'!$A$16</f>
        <v>101325</v>
      </c>
      <c r="H46" s="12" t="s">
        <v>87</v>
      </c>
      <c r="I46" s="12">
        <v>1</v>
      </c>
      <c r="J46" s="12">
        <v>1</v>
      </c>
      <c r="K46" s="12" t="s">
        <v>88</v>
      </c>
      <c r="L46" s="12" t="s">
        <v>75</v>
      </c>
      <c r="M46" s="12" t="s">
        <v>0</v>
      </c>
      <c r="N46" s="20" t="s">
        <v>145</v>
      </c>
      <c r="O46" s="12" t="s">
        <v>102</v>
      </c>
      <c r="P46" s="12" t="s">
        <v>102</v>
      </c>
      <c r="Q46" s="19" t="s">
        <v>128</v>
      </c>
      <c r="R46" s="15" t="s">
        <v>102</v>
      </c>
      <c r="S46" s="14">
        <v>226841.42465753425</v>
      </c>
      <c r="T46" s="3" t="s">
        <v>45</v>
      </c>
      <c r="U46" s="32">
        <v>0.06</v>
      </c>
      <c r="V46" s="33" t="s">
        <v>33</v>
      </c>
      <c r="W46" s="12" t="s">
        <v>103</v>
      </c>
      <c r="X46" s="12" t="s">
        <v>127</v>
      </c>
      <c r="Y46" s="15" t="s">
        <v>102</v>
      </c>
      <c r="Z46" s="12" t="s">
        <v>45</v>
      </c>
      <c r="AA46" s="22">
        <v>1</v>
      </c>
      <c r="AB46" s="77">
        <f t="shared" si="4"/>
        <v>226841.42465753425</v>
      </c>
      <c r="AC46" s="84">
        <f t="shared" si="5"/>
        <v>0.06</v>
      </c>
      <c r="AD46" s="30">
        <v>1.0393171236420073</v>
      </c>
      <c r="AE46" s="84">
        <f t="shared" si="0"/>
        <v>6.2359027418520438E-2</v>
      </c>
      <c r="AF46" s="14">
        <v>2.6533634722203766E-2</v>
      </c>
      <c r="AG46" s="55">
        <f t="shared" si="15"/>
        <v>14145.610619875417</v>
      </c>
      <c r="AH46" s="55">
        <f t="shared" si="6"/>
        <v>6018.9275017273203</v>
      </c>
      <c r="AI46" s="56">
        <f>AK46+NPV('Step 1 - Study Scope'!$A$24,'Step 4 - LCCA'!AL46:BJ46)</f>
        <v>14145.610619875417</v>
      </c>
      <c r="AJ46" s="56">
        <f>BK46+NPV('Step 1 - Study Scope'!$A$25,'Step 4 - LCCA'!BL46:CJ46)</f>
        <v>6018.9275017273203</v>
      </c>
      <c r="AK46" s="57">
        <f>$AG46</f>
        <v>14145.610619875417</v>
      </c>
      <c r="AL46" s="57"/>
      <c r="BK46" s="57">
        <f>$AH46</f>
        <v>6018.9275017273203</v>
      </c>
    </row>
    <row r="47" spans="1:88" x14ac:dyDescent="0.25">
      <c r="A47" s="9">
        <v>42</v>
      </c>
      <c r="B47" s="12" t="s">
        <v>286</v>
      </c>
      <c r="C47" s="12" t="s">
        <v>339</v>
      </c>
      <c r="D47" s="12" t="s">
        <v>328</v>
      </c>
      <c r="E47" s="12" t="s">
        <v>91</v>
      </c>
      <c r="F47" s="12" t="s">
        <v>159</v>
      </c>
      <c r="G47" s="12">
        <v>1</v>
      </c>
      <c r="H47" s="12" t="s">
        <v>111</v>
      </c>
      <c r="I47" s="12">
        <v>1</v>
      </c>
      <c r="J47" s="12">
        <v>1</v>
      </c>
      <c r="K47" s="12" t="s">
        <v>88</v>
      </c>
      <c r="L47" s="12" t="s">
        <v>75</v>
      </c>
      <c r="M47" s="12" t="s">
        <v>0</v>
      </c>
      <c r="N47" s="20" t="s">
        <v>145</v>
      </c>
      <c r="O47" s="12" t="s">
        <v>102</v>
      </c>
      <c r="P47" s="12" t="s">
        <v>102</v>
      </c>
      <c r="Q47" s="19" t="s">
        <v>128</v>
      </c>
      <c r="R47" s="15" t="s">
        <v>102</v>
      </c>
      <c r="S47" s="14">
        <v>453682.84931506851</v>
      </c>
      <c r="T47" s="3" t="s">
        <v>45</v>
      </c>
      <c r="U47" s="32">
        <v>0.06</v>
      </c>
      <c r="V47" s="33" t="s">
        <v>33</v>
      </c>
      <c r="W47" s="12" t="s">
        <v>103</v>
      </c>
      <c r="X47" s="12" t="s">
        <v>127</v>
      </c>
      <c r="Y47" s="15" t="s">
        <v>102</v>
      </c>
      <c r="Z47" s="12" t="s">
        <v>45</v>
      </c>
      <c r="AA47" s="22">
        <v>1</v>
      </c>
      <c r="AB47" s="77">
        <f t="shared" si="4"/>
        <v>453682.84931506851</v>
      </c>
      <c r="AC47" s="84">
        <f t="shared" si="5"/>
        <v>0.06</v>
      </c>
      <c r="AD47" s="30">
        <v>1.0393171236420073</v>
      </c>
      <c r="AE47" s="84">
        <f t="shared" si="0"/>
        <v>6.2359027418520438E-2</v>
      </c>
      <c r="AF47" s="14">
        <v>2.6533634722203766E-2</v>
      </c>
      <c r="AG47" s="55">
        <f t="shared" si="15"/>
        <v>28291.221239750834</v>
      </c>
      <c r="AH47" s="55">
        <f t="shared" si="6"/>
        <v>12037.855003454641</v>
      </c>
      <c r="AI47" s="56">
        <f>AK47+NPV('Step 1 - Study Scope'!$A$24,'Step 4 - LCCA'!AL47:BJ47)</f>
        <v>28291.221239750834</v>
      </c>
      <c r="AJ47" s="56">
        <f>BK47+NPV('Step 1 - Study Scope'!$A$25,'Step 4 - LCCA'!BL47:CJ47)</f>
        <v>12037.855003454641</v>
      </c>
      <c r="AK47" s="57">
        <f>$AG47</f>
        <v>28291.221239750834</v>
      </c>
      <c r="AL47" s="57"/>
      <c r="BK47" s="57">
        <f>$AH47</f>
        <v>12037.855003454641</v>
      </c>
    </row>
    <row r="48" spans="1:88" x14ac:dyDescent="0.25">
      <c r="A48" s="9">
        <v>43</v>
      </c>
      <c r="B48" s="12" t="s">
        <v>286</v>
      </c>
      <c r="C48" s="12" t="s">
        <v>17</v>
      </c>
      <c r="D48" s="12" t="s">
        <v>20</v>
      </c>
      <c r="E48" s="12" t="s">
        <v>324</v>
      </c>
      <c r="F48" s="12" t="s">
        <v>156</v>
      </c>
      <c r="G48" s="18">
        <f>'Step 1 - Study Scope'!$A$16</f>
        <v>101325</v>
      </c>
      <c r="H48" s="12" t="s">
        <v>87</v>
      </c>
      <c r="I48" s="12">
        <v>1</v>
      </c>
      <c r="J48" s="12">
        <f>I48*'Step 1 - Study Scope'!$A$31</f>
        <v>4</v>
      </c>
      <c r="K48" s="12" t="s">
        <v>89</v>
      </c>
      <c r="L48" s="12" t="s">
        <v>75</v>
      </c>
      <c r="M48" s="12" t="s">
        <v>0</v>
      </c>
      <c r="N48" s="20" t="s">
        <v>145</v>
      </c>
      <c r="O48" s="12" t="s">
        <v>102</v>
      </c>
      <c r="P48" s="12" t="s">
        <v>102</v>
      </c>
      <c r="Q48" s="19" t="s">
        <v>129</v>
      </c>
      <c r="R48" s="15" t="s">
        <v>102</v>
      </c>
      <c r="S48" s="14">
        <v>220151.52501509173</v>
      </c>
      <c r="T48" s="3" t="s">
        <v>45</v>
      </c>
      <c r="U48" s="32">
        <v>7.0000000000000007E-2</v>
      </c>
      <c r="V48" s="33" t="s">
        <v>33</v>
      </c>
      <c r="W48" s="12" t="s">
        <v>103</v>
      </c>
      <c r="X48" s="12" t="s">
        <v>127</v>
      </c>
      <c r="Y48" s="15" t="s">
        <v>102</v>
      </c>
      <c r="Z48" s="12" t="s">
        <v>45</v>
      </c>
      <c r="AA48" s="22">
        <v>1</v>
      </c>
      <c r="AB48" s="77">
        <f t="shared" si="4"/>
        <v>220151.52501509173</v>
      </c>
      <c r="AC48" s="84">
        <f t="shared" si="5"/>
        <v>7.0000000000000007E-2</v>
      </c>
      <c r="AD48" s="30">
        <v>1.0393171236420073</v>
      </c>
      <c r="AE48" s="84">
        <f t="shared" si="0"/>
        <v>7.2752198654940523E-2</v>
      </c>
      <c r="AF48" s="14">
        <v>2.6533634722203766E-2</v>
      </c>
      <c r="AG48" s="55">
        <f t="shared" si="15"/>
        <v>16016.507482086061</v>
      </c>
      <c r="AH48" s="55">
        <f t="shared" si="6"/>
        <v>5841.4201482865492</v>
      </c>
      <c r="AI48" s="56">
        <f>AK48+NPV('Step 1 - Study Scope'!$A$24,'Step 4 - LCCA'!AL48:BJ48)</f>
        <v>59820.769904837638</v>
      </c>
      <c r="AJ48" s="56">
        <f>BK48+NPV('Step 1 - Study Scope'!$A$25,'Step 4 - LCCA'!BL48:CJ48)</f>
        <v>21713.13350334025</v>
      </c>
      <c r="AK48" s="56"/>
      <c r="AQ48" s="57">
        <f>$AG48</f>
        <v>16016.507482086061</v>
      </c>
      <c r="AV48" s="57">
        <f>$AG48</f>
        <v>16016.507482086061</v>
      </c>
      <c r="BA48" s="57">
        <f>$AG48</f>
        <v>16016.507482086061</v>
      </c>
      <c r="BF48" s="57">
        <f>$AG48</f>
        <v>16016.507482086061</v>
      </c>
      <c r="BG48" s="57"/>
      <c r="BH48" s="57"/>
      <c r="BI48" s="57"/>
      <c r="BJ48" s="57"/>
      <c r="BL48" s="57"/>
      <c r="BQ48" s="57">
        <f>$AH48</f>
        <v>5841.4201482865492</v>
      </c>
      <c r="BV48" s="57">
        <f>$AH48</f>
        <v>5841.4201482865492</v>
      </c>
      <c r="CA48" s="57">
        <f>$AH48</f>
        <v>5841.4201482865492</v>
      </c>
      <c r="CF48" s="57">
        <f>$AH48</f>
        <v>5841.4201482865492</v>
      </c>
    </row>
    <row r="49" spans="1:84" x14ac:dyDescent="0.25">
      <c r="A49" s="9">
        <v>44</v>
      </c>
      <c r="B49" s="12" t="s">
        <v>286</v>
      </c>
      <c r="C49" s="12" t="s">
        <v>17</v>
      </c>
      <c r="D49" s="12" t="s">
        <v>20</v>
      </c>
      <c r="E49" s="12" t="s">
        <v>325</v>
      </c>
      <c r="F49" s="12" t="s">
        <v>156</v>
      </c>
      <c r="G49" s="18">
        <f>'Step 1 - Study Scope'!$A$16</f>
        <v>101325</v>
      </c>
      <c r="H49" s="12" t="s">
        <v>87</v>
      </c>
      <c r="I49" s="12">
        <v>1</v>
      </c>
      <c r="J49" s="12">
        <f>I49*'Step 1 - Study Scope'!$A$31</f>
        <v>4</v>
      </c>
      <c r="K49" s="12" t="s">
        <v>89</v>
      </c>
      <c r="L49" s="12" t="s">
        <v>75</v>
      </c>
      <c r="M49" s="12" t="s">
        <v>0</v>
      </c>
      <c r="N49" s="20" t="s">
        <v>145</v>
      </c>
      <c r="O49" s="12" t="s">
        <v>102</v>
      </c>
      <c r="P49" s="12" t="s">
        <v>102</v>
      </c>
      <c r="Q49" s="19" t="s">
        <v>129</v>
      </c>
      <c r="R49" s="15" t="s">
        <v>102</v>
      </c>
      <c r="S49" s="14">
        <v>286196.98251961928</v>
      </c>
      <c r="T49" s="3" t="s">
        <v>45</v>
      </c>
      <c r="U49" s="32">
        <v>7.0000000000000007E-2</v>
      </c>
      <c r="V49" s="33" t="s">
        <v>33</v>
      </c>
      <c r="W49" s="12" t="s">
        <v>103</v>
      </c>
      <c r="X49" s="12" t="s">
        <v>127</v>
      </c>
      <c r="Y49" s="15" t="s">
        <v>102</v>
      </c>
      <c r="Z49" s="12" t="s">
        <v>45</v>
      </c>
      <c r="AA49" s="22">
        <v>1</v>
      </c>
      <c r="AB49" s="77">
        <f t="shared" si="4"/>
        <v>286196.98251961928</v>
      </c>
      <c r="AC49" s="84">
        <f t="shared" si="5"/>
        <v>7.0000000000000007E-2</v>
      </c>
      <c r="AD49" s="30">
        <v>1.0393171236420073</v>
      </c>
      <c r="AE49" s="84">
        <f t="shared" si="0"/>
        <v>7.2752198654940523E-2</v>
      </c>
      <c r="AF49" s="14">
        <v>2.6533634722203766E-2</v>
      </c>
      <c r="AG49" s="55">
        <f t="shared" si="15"/>
        <v>20821.459726711881</v>
      </c>
      <c r="AH49" s="55">
        <f t="shared" si="6"/>
        <v>7593.8461927725148</v>
      </c>
      <c r="AI49" s="56">
        <f>AK49+NPV('Step 1 - Study Scope'!$A$24,'Step 4 - LCCA'!AL49:BJ49)</f>
        <v>77767.000876288934</v>
      </c>
      <c r="AJ49" s="56">
        <f>BK49+NPV('Step 1 - Study Scope'!$A$25,'Step 4 - LCCA'!BL49:CJ49)</f>
        <v>28227.073554342322</v>
      </c>
      <c r="AK49" s="56"/>
      <c r="AQ49" s="57">
        <f>$AG49</f>
        <v>20821.459726711881</v>
      </c>
      <c r="AV49" s="57">
        <f>$AG49</f>
        <v>20821.459726711881</v>
      </c>
      <c r="BA49" s="57">
        <f>$AG49</f>
        <v>20821.459726711881</v>
      </c>
      <c r="BF49" s="57">
        <f>$AG49</f>
        <v>20821.459726711881</v>
      </c>
      <c r="BG49" s="57"/>
      <c r="BH49" s="57"/>
      <c r="BI49" s="57"/>
      <c r="BJ49" s="57"/>
      <c r="BL49" s="57"/>
      <c r="BQ49" s="57">
        <f>$AH49</f>
        <v>7593.8461927725148</v>
      </c>
      <c r="BV49" s="57">
        <f>$AH49</f>
        <v>7593.8461927725148</v>
      </c>
      <c r="CA49" s="57">
        <f>$AH49</f>
        <v>7593.8461927725148</v>
      </c>
      <c r="CF49" s="57">
        <f>$AH49</f>
        <v>7593.8461927725148</v>
      </c>
    </row>
    <row r="50" spans="1:84" x14ac:dyDescent="0.25">
      <c r="A50" s="9">
        <v>45</v>
      </c>
      <c r="B50" s="12" t="s">
        <v>286</v>
      </c>
      <c r="C50" s="12" t="s">
        <v>339</v>
      </c>
      <c r="D50" s="12" t="s">
        <v>328</v>
      </c>
      <c r="E50" s="12" t="s">
        <v>91</v>
      </c>
      <c r="F50" s="12" t="s">
        <v>159</v>
      </c>
      <c r="G50" s="12">
        <v>1</v>
      </c>
      <c r="H50" s="12" t="s">
        <v>111</v>
      </c>
      <c r="I50" s="12">
        <v>1</v>
      </c>
      <c r="J50" s="12">
        <v>1</v>
      </c>
      <c r="K50" s="12" t="s">
        <v>6</v>
      </c>
      <c r="L50" s="12" t="s">
        <v>144</v>
      </c>
      <c r="M50" s="12" t="s">
        <v>0</v>
      </c>
      <c r="N50" s="12" t="s">
        <v>115</v>
      </c>
      <c r="O50" s="3" t="s">
        <v>40</v>
      </c>
      <c r="P50" s="3" t="s">
        <v>102</v>
      </c>
      <c r="Q50" s="19" t="s">
        <v>95</v>
      </c>
      <c r="R50" s="15" t="s">
        <v>102</v>
      </c>
      <c r="S50" s="81">
        <v>850000</v>
      </c>
      <c r="T50" s="3" t="s">
        <v>4</v>
      </c>
      <c r="U50" s="32">
        <v>0.79</v>
      </c>
      <c r="V50" s="33" t="s">
        <v>33</v>
      </c>
      <c r="W50" s="12" t="s">
        <v>105</v>
      </c>
      <c r="X50" s="12" t="s">
        <v>115</v>
      </c>
      <c r="Y50" s="15" t="s">
        <v>102</v>
      </c>
      <c r="Z50" s="12" t="s">
        <v>4</v>
      </c>
      <c r="AA50" s="22">
        <v>1</v>
      </c>
      <c r="AB50" s="77">
        <f t="shared" si="4"/>
        <v>850000</v>
      </c>
      <c r="AC50" s="84">
        <f t="shared" si="5"/>
        <v>0.79</v>
      </c>
      <c r="AD50" s="30">
        <v>1.0261538461538462</v>
      </c>
      <c r="AE50" s="84">
        <f t="shared" si="0"/>
        <v>0.81066153846153854</v>
      </c>
      <c r="AF50" s="14">
        <v>0.32097583665170187</v>
      </c>
      <c r="AG50" s="55">
        <f t="shared" si="15"/>
        <v>689062.30769230775</v>
      </c>
      <c r="AH50" s="55">
        <f t="shared" si="6"/>
        <v>221172.35071669091</v>
      </c>
      <c r="AI50" s="56">
        <f>AK50+NPV('Step 1 - Study Scope'!$A$24,'Step 4 - LCCA'!AL50:BJ50)</f>
        <v>689062.30769230775</v>
      </c>
      <c r="AJ50" s="56">
        <f>BK50+NPV('Step 1 - Study Scope'!$A$25,'Step 4 - LCCA'!BL50:CJ50)</f>
        <v>221172.35071669091</v>
      </c>
      <c r="AK50" s="57">
        <f t="shared" ref="AK50:AK60" si="20">$AG50</f>
        <v>689062.30769230775</v>
      </c>
      <c r="AL50" s="57"/>
      <c r="BK50" s="57">
        <f t="shared" ref="BK50:BK60" si="21">$AH50</f>
        <v>221172.35071669091</v>
      </c>
    </row>
    <row r="51" spans="1:84" x14ac:dyDescent="0.25">
      <c r="A51" s="9">
        <v>46</v>
      </c>
      <c r="B51" s="12" t="s">
        <v>286</v>
      </c>
      <c r="C51" s="12" t="s">
        <v>339</v>
      </c>
      <c r="D51" s="12" t="s">
        <v>360</v>
      </c>
      <c r="E51" s="12" t="s">
        <v>91</v>
      </c>
      <c r="F51" s="12" t="s">
        <v>159</v>
      </c>
      <c r="G51" s="12">
        <v>1</v>
      </c>
      <c r="H51" s="12" t="s">
        <v>111</v>
      </c>
      <c r="I51" s="12">
        <v>1</v>
      </c>
      <c r="J51" s="12">
        <v>1</v>
      </c>
      <c r="K51" s="12" t="s">
        <v>6</v>
      </c>
      <c r="L51" s="12" t="s">
        <v>144</v>
      </c>
      <c r="M51" s="12" t="s">
        <v>0</v>
      </c>
      <c r="N51" s="12" t="s">
        <v>115</v>
      </c>
      <c r="O51" s="3" t="s">
        <v>40</v>
      </c>
      <c r="P51" s="3" t="s">
        <v>102</v>
      </c>
      <c r="Q51" s="19" t="s">
        <v>95</v>
      </c>
      <c r="R51" s="15" t="s">
        <v>102</v>
      </c>
      <c r="S51" s="81">
        <v>1200000</v>
      </c>
      <c r="T51" s="3" t="s">
        <v>4</v>
      </c>
      <c r="U51" s="32">
        <v>0.79</v>
      </c>
      <c r="V51" s="33" t="s">
        <v>33</v>
      </c>
      <c r="W51" s="12" t="s">
        <v>105</v>
      </c>
      <c r="X51" s="12" t="s">
        <v>115</v>
      </c>
      <c r="Y51" s="15" t="s">
        <v>102</v>
      </c>
      <c r="Z51" s="12" t="s">
        <v>4</v>
      </c>
      <c r="AA51" s="22">
        <v>1</v>
      </c>
      <c r="AB51" s="77">
        <f t="shared" si="4"/>
        <v>1200000</v>
      </c>
      <c r="AC51" s="84">
        <f t="shared" si="5"/>
        <v>0.79</v>
      </c>
      <c r="AD51" s="30">
        <v>1.0261538461538462</v>
      </c>
      <c r="AE51" s="84">
        <f t="shared" si="0"/>
        <v>0.81066153846153854</v>
      </c>
      <c r="AF51" s="14">
        <v>0.32097583665170187</v>
      </c>
      <c r="AG51" s="55">
        <f t="shared" si="15"/>
        <v>972793.84615384624</v>
      </c>
      <c r="AH51" s="55">
        <f t="shared" si="6"/>
        <v>312243.31865885778</v>
      </c>
      <c r="AI51" s="56">
        <f>AK51+NPV('Step 1 - Study Scope'!$A$24,'Step 4 - LCCA'!AL51:BJ51)</f>
        <v>972793.84615384624</v>
      </c>
      <c r="AJ51" s="56">
        <f>BK51+NPV('Step 1 - Study Scope'!$A$25,'Step 4 - LCCA'!BL51:CJ51)</f>
        <v>312243.31865885778</v>
      </c>
      <c r="AK51" s="57">
        <f t="shared" si="20"/>
        <v>972793.84615384624</v>
      </c>
      <c r="AL51" s="57"/>
      <c r="BK51" s="57">
        <f t="shared" si="21"/>
        <v>312243.31865885778</v>
      </c>
    </row>
    <row r="52" spans="1:84" x14ac:dyDescent="0.25">
      <c r="A52" s="9">
        <v>47</v>
      </c>
      <c r="B52" s="12" t="s">
        <v>286</v>
      </c>
      <c r="C52" s="12" t="s">
        <v>339</v>
      </c>
      <c r="D52" s="12" t="s">
        <v>328</v>
      </c>
      <c r="E52" s="12" t="s">
        <v>91</v>
      </c>
      <c r="F52" s="12" t="s">
        <v>159</v>
      </c>
      <c r="G52" s="12">
        <v>1</v>
      </c>
      <c r="H52" s="12" t="s">
        <v>111</v>
      </c>
      <c r="I52" s="12">
        <v>1</v>
      </c>
      <c r="J52" s="12">
        <v>1</v>
      </c>
      <c r="K52" s="12" t="s">
        <v>7</v>
      </c>
      <c r="L52" s="12" t="s">
        <v>144</v>
      </c>
      <c r="M52" s="12" t="s">
        <v>0</v>
      </c>
      <c r="N52" s="12" t="s">
        <v>113</v>
      </c>
      <c r="O52" s="3" t="s">
        <v>41</v>
      </c>
      <c r="P52" s="3" t="s">
        <v>102</v>
      </c>
      <c r="Q52" s="19" t="s">
        <v>95</v>
      </c>
      <c r="R52" s="15" t="s">
        <v>102</v>
      </c>
      <c r="S52" s="14">
        <v>310000</v>
      </c>
      <c r="T52" s="3" t="s">
        <v>4</v>
      </c>
      <c r="U52" s="32">
        <v>1.6950000000000001</v>
      </c>
      <c r="V52" s="33" t="s">
        <v>33</v>
      </c>
      <c r="W52" s="12" t="s">
        <v>105</v>
      </c>
      <c r="X52" s="12" t="s">
        <v>113</v>
      </c>
      <c r="Y52" s="15" t="s">
        <v>102</v>
      </c>
      <c r="Z52" s="12" t="s">
        <v>4</v>
      </c>
      <c r="AA52" s="22">
        <v>1</v>
      </c>
      <c r="AB52" s="77">
        <f t="shared" si="4"/>
        <v>310000</v>
      </c>
      <c r="AC52" s="84">
        <f t="shared" si="5"/>
        <v>1.6950000000000001</v>
      </c>
      <c r="AD52" s="30">
        <v>0.99680715197956582</v>
      </c>
      <c r="AE52" s="84">
        <f t="shared" si="0"/>
        <v>1.6895881226053642</v>
      </c>
      <c r="AF52" s="14">
        <v>0.47335846480492605</v>
      </c>
      <c r="AG52" s="55">
        <f t="shared" si="15"/>
        <v>523772.31800766289</v>
      </c>
      <c r="AH52" s="55">
        <f t="shared" si="6"/>
        <v>247932.06035942482</v>
      </c>
      <c r="AI52" s="56">
        <f>AK52+NPV('Step 1 - Study Scope'!$A$24,'Step 4 - LCCA'!AL52:BJ52)</f>
        <v>523772.31800766289</v>
      </c>
      <c r="AJ52" s="56">
        <f>BK52+NPV('Step 1 - Study Scope'!$A$25,'Step 4 - LCCA'!BL52:CJ52)</f>
        <v>247932.06035942482</v>
      </c>
      <c r="AK52" s="57">
        <f t="shared" si="20"/>
        <v>523772.31800766289</v>
      </c>
      <c r="AL52" s="57"/>
      <c r="BK52" s="57">
        <f t="shared" si="21"/>
        <v>247932.06035942482</v>
      </c>
    </row>
    <row r="53" spans="1:84" x14ac:dyDescent="0.25">
      <c r="A53" s="9">
        <v>48</v>
      </c>
      <c r="B53" s="12" t="s">
        <v>286</v>
      </c>
      <c r="C53" s="12" t="s">
        <v>339</v>
      </c>
      <c r="D53" s="12" t="s">
        <v>328</v>
      </c>
      <c r="E53" s="12" t="s">
        <v>91</v>
      </c>
      <c r="F53" s="12" t="s">
        <v>159</v>
      </c>
      <c r="G53" s="12">
        <v>1</v>
      </c>
      <c r="H53" s="12" t="s">
        <v>111</v>
      </c>
      <c r="I53" s="12">
        <v>1</v>
      </c>
      <c r="J53" s="12">
        <v>1</v>
      </c>
      <c r="K53" s="12" t="s">
        <v>162</v>
      </c>
      <c r="L53" s="12" t="s">
        <v>144</v>
      </c>
      <c r="M53" s="12" t="s">
        <v>0</v>
      </c>
      <c r="N53" s="12" t="s">
        <v>123</v>
      </c>
      <c r="O53" s="3">
        <v>339113</v>
      </c>
      <c r="P53" s="3" t="s">
        <v>102</v>
      </c>
      <c r="Q53" s="19" t="s">
        <v>95</v>
      </c>
      <c r="R53" s="15" t="s">
        <v>102</v>
      </c>
      <c r="S53" s="14">
        <v>89.543999999999997</v>
      </c>
      <c r="T53" s="3" t="s">
        <v>4</v>
      </c>
      <c r="U53" s="32">
        <v>92.73</v>
      </c>
      <c r="V53" s="33" t="s">
        <v>33</v>
      </c>
      <c r="W53" s="12" t="s">
        <v>105</v>
      </c>
      <c r="X53" s="12" t="s">
        <v>123</v>
      </c>
      <c r="Y53" s="15" t="s">
        <v>102</v>
      </c>
      <c r="Z53" s="12" t="s">
        <v>4</v>
      </c>
      <c r="AA53" s="22">
        <v>1</v>
      </c>
      <c r="AB53" s="77">
        <f t="shared" si="4"/>
        <v>89.543999999999997</v>
      </c>
      <c r="AC53" s="84">
        <f t="shared" si="5"/>
        <v>92.73</v>
      </c>
      <c r="AD53" s="30">
        <v>1.0034619188921861</v>
      </c>
      <c r="AE53" s="84">
        <f t="shared" si="0"/>
        <v>93.051023738872416</v>
      </c>
      <c r="AF53" s="14">
        <v>4.1115999515912952E-2</v>
      </c>
      <c r="AG53" s="55">
        <f t="shared" si="15"/>
        <v>8332.1608696735912</v>
      </c>
      <c r="AH53" s="55">
        <f t="shared" si="6"/>
        <v>342.58512228400821</v>
      </c>
      <c r="AI53" s="56">
        <f>AK53+NPV('Step 1 - Study Scope'!$A$24,'Step 4 - LCCA'!AL53:BJ53)</f>
        <v>8332.1608696735912</v>
      </c>
      <c r="AJ53" s="56">
        <f>BK53+NPV('Step 1 - Study Scope'!$A$25,'Step 4 - LCCA'!BL53:CJ53)</f>
        <v>342.58512228400821</v>
      </c>
      <c r="AK53" s="57">
        <f t="shared" si="20"/>
        <v>8332.1608696735912</v>
      </c>
      <c r="AL53" s="57"/>
      <c r="BK53" s="57">
        <f t="shared" si="21"/>
        <v>342.58512228400821</v>
      </c>
    </row>
    <row r="54" spans="1:84" x14ac:dyDescent="0.25">
      <c r="A54" s="9">
        <v>49</v>
      </c>
      <c r="B54" s="12" t="s">
        <v>286</v>
      </c>
      <c r="C54" s="12" t="s">
        <v>339</v>
      </c>
      <c r="D54" s="12" t="s">
        <v>329</v>
      </c>
      <c r="E54" s="12" t="s">
        <v>18</v>
      </c>
      <c r="F54" s="12" t="s">
        <v>159</v>
      </c>
      <c r="G54" s="12">
        <v>1</v>
      </c>
      <c r="H54" s="12" t="s">
        <v>111</v>
      </c>
      <c r="I54" s="12">
        <v>1</v>
      </c>
      <c r="J54" s="12">
        <v>1</v>
      </c>
      <c r="K54" s="12" t="s">
        <v>8</v>
      </c>
      <c r="L54" s="12" t="s">
        <v>144</v>
      </c>
      <c r="M54" s="12" t="s">
        <v>0</v>
      </c>
      <c r="N54" s="12" t="s">
        <v>116</v>
      </c>
      <c r="O54" s="3">
        <v>327993</v>
      </c>
      <c r="P54" s="3" t="s">
        <v>102</v>
      </c>
      <c r="Q54" s="19" t="s">
        <v>95</v>
      </c>
      <c r="R54" s="15" t="s">
        <v>102</v>
      </c>
      <c r="S54" s="14">
        <v>50000</v>
      </c>
      <c r="T54" s="3" t="s">
        <v>4</v>
      </c>
      <c r="U54" s="32">
        <v>0.09</v>
      </c>
      <c r="V54" s="33" t="s">
        <v>33</v>
      </c>
      <c r="W54" s="12" t="s">
        <v>105</v>
      </c>
      <c r="X54" s="12" t="s">
        <v>116</v>
      </c>
      <c r="Y54" s="15" t="s">
        <v>102</v>
      </c>
      <c r="Z54" s="12" t="s">
        <v>4</v>
      </c>
      <c r="AA54" s="22">
        <v>1</v>
      </c>
      <c r="AB54" s="77">
        <f t="shared" si="4"/>
        <v>50000</v>
      </c>
      <c r="AC54" s="84">
        <f t="shared" si="5"/>
        <v>0.09</v>
      </c>
      <c r="AD54" s="30">
        <v>1.0590717299578061</v>
      </c>
      <c r="AE54" s="84">
        <f t="shared" si="0"/>
        <v>9.5316455696202548E-2</v>
      </c>
      <c r="AF54" s="14">
        <v>0.20103836563355454</v>
      </c>
      <c r="AG54" s="55">
        <f t="shared" si="15"/>
        <v>4765.8227848101278</v>
      </c>
      <c r="AH54" s="55">
        <f t="shared" si="6"/>
        <v>958.11322355738355</v>
      </c>
      <c r="AI54" s="56">
        <f>AK54+NPV('Step 1 - Study Scope'!$A$24,'Step 4 - LCCA'!AL54:BJ54)</f>
        <v>4765.8227848101278</v>
      </c>
      <c r="AJ54" s="56">
        <f>BK54+NPV('Step 1 - Study Scope'!$A$25,'Step 4 - LCCA'!BL54:CJ54)</f>
        <v>958.11322355738355</v>
      </c>
      <c r="AK54" s="57">
        <f t="shared" si="20"/>
        <v>4765.8227848101278</v>
      </c>
      <c r="AL54" s="57"/>
      <c r="BK54" s="57">
        <f t="shared" si="21"/>
        <v>958.11322355738355</v>
      </c>
    </row>
    <row r="55" spans="1:84" x14ac:dyDescent="0.25">
      <c r="A55" s="9">
        <v>50</v>
      </c>
      <c r="B55" s="12" t="s">
        <v>286</v>
      </c>
      <c r="C55" s="12" t="s">
        <v>339</v>
      </c>
      <c r="D55" s="12" t="s">
        <v>329</v>
      </c>
      <c r="E55" s="12" t="s">
        <v>18</v>
      </c>
      <c r="F55" s="12" t="s">
        <v>159</v>
      </c>
      <c r="G55" s="12">
        <v>1</v>
      </c>
      <c r="H55" s="12" t="s">
        <v>111</v>
      </c>
      <c r="I55" s="12">
        <v>1</v>
      </c>
      <c r="J55" s="12">
        <v>1</v>
      </c>
      <c r="K55" s="12" t="s">
        <v>162</v>
      </c>
      <c r="L55" s="12" t="s">
        <v>144</v>
      </c>
      <c r="M55" s="12" t="s">
        <v>0</v>
      </c>
      <c r="N55" s="12" t="s">
        <v>123</v>
      </c>
      <c r="O55" s="3">
        <v>339113</v>
      </c>
      <c r="P55" s="3" t="s">
        <v>102</v>
      </c>
      <c r="Q55" s="19" t="s">
        <v>95</v>
      </c>
      <c r="R55" s="15" t="s">
        <v>102</v>
      </c>
      <c r="S55" s="14">
        <v>44.771999999999998</v>
      </c>
      <c r="T55" s="3" t="s">
        <v>111</v>
      </c>
      <c r="U55" s="32">
        <v>127.62</v>
      </c>
      <c r="V55" s="33" t="s">
        <v>33</v>
      </c>
      <c r="W55" s="12" t="s">
        <v>105</v>
      </c>
      <c r="X55" s="12" t="s">
        <v>123</v>
      </c>
      <c r="Y55" s="15" t="s">
        <v>102</v>
      </c>
      <c r="Z55" s="12" t="s">
        <v>111</v>
      </c>
      <c r="AA55" s="22">
        <v>1</v>
      </c>
      <c r="AB55" s="77">
        <f t="shared" si="4"/>
        <v>44.771999999999998</v>
      </c>
      <c r="AC55" s="84">
        <f t="shared" si="5"/>
        <v>127.62</v>
      </c>
      <c r="AD55" s="30">
        <v>1.0034619188921861</v>
      </c>
      <c r="AE55" s="84">
        <f t="shared" si="0"/>
        <v>128.06181008902078</v>
      </c>
      <c r="AF55" s="14">
        <v>4.1115999515912952E-2</v>
      </c>
      <c r="AG55" s="55">
        <f t="shared" si="15"/>
        <v>5733.5833613056384</v>
      </c>
      <c r="AH55" s="55">
        <f t="shared" si="6"/>
        <v>235.74201070788919</v>
      </c>
      <c r="AI55" s="56">
        <f>AK55+NPV('Step 1 - Study Scope'!$A$24,'Step 4 - LCCA'!AL55:BJ55)</f>
        <v>5733.5833613056384</v>
      </c>
      <c r="AJ55" s="56">
        <f>BK55+NPV('Step 1 - Study Scope'!$A$25,'Step 4 - LCCA'!BL55:CJ55)</f>
        <v>235.74201070788919</v>
      </c>
      <c r="AK55" s="57">
        <f t="shared" si="20"/>
        <v>5733.5833613056384</v>
      </c>
      <c r="AL55" s="57"/>
      <c r="BK55" s="57">
        <f t="shared" si="21"/>
        <v>235.74201070788919</v>
      </c>
    </row>
    <row r="56" spans="1:84" x14ac:dyDescent="0.25">
      <c r="A56" s="9">
        <v>51</v>
      </c>
      <c r="B56" s="12" t="s">
        <v>286</v>
      </c>
      <c r="C56" s="12" t="s">
        <v>339</v>
      </c>
      <c r="D56" s="12" t="s">
        <v>329</v>
      </c>
      <c r="E56" s="12" t="s">
        <v>18</v>
      </c>
      <c r="F56" s="12" t="s">
        <v>159</v>
      </c>
      <c r="G56" s="12">
        <v>1</v>
      </c>
      <c r="H56" s="12" t="s">
        <v>111</v>
      </c>
      <c r="I56" s="12">
        <v>1</v>
      </c>
      <c r="J56" s="12">
        <v>1</v>
      </c>
      <c r="K56" s="12" t="s">
        <v>88</v>
      </c>
      <c r="L56" s="12" t="s">
        <v>75</v>
      </c>
      <c r="M56" s="12" t="s">
        <v>0</v>
      </c>
      <c r="N56" s="20" t="s">
        <v>145</v>
      </c>
      <c r="O56" s="12" t="s">
        <v>102</v>
      </c>
      <c r="P56" s="12" t="s">
        <v>102</v>
      </c>
      <c r="Q56" s="19" t="s">
        <v>128</v>
      </c>
      <c r="R56" s="15" t="s">
        <v>102</v>
      </c>
      <c r="S56" s="14">
        <v>8267.3779781304911</v>
      </c>
      <c r="T56" s="3" t="s">
        <v>45</v>
      </c>
      <c r="U56" s="32">
        <v>0.06</v>
      </c>
      <c r="V56" s="33" t="s">
        <v>148</v>
      </c>
      <c r="W56" s="12" t="s">
        <v>103</v>
      </c>
      <c r="X56" s="12" t="s">
        <v>127</v>
      </c>
      <c r="Y56" s="15" t="s">
        <v>102</v>
      </c>
      <c r="Z56" s="12" t="s">
        <v>45</v>
      </c>
      <c r="AA56" s="22">
        <v>1</v>
      </c>
      <c r="AB56" s="77">
        <f t="shared" si="4"/>
        <v>8267.3779781304911</v>
      </c>
      <c r="AC56" s="84">
        <f t="shared" si="5"/>
        <v>0.06</v>
      </c>
      <c r="AD56" s="30">
        <v>1.0545931758530185</v>
      </c>
      <c r="AE56" s="84">
        <f t="shared" si="0"/>
        <v>6.3275590551181107E-2</v>
      </c>
      <c r="AF56" s="14">
        <v>2.6533634722203766E-2</v>
      </c>
      <c r="AG56" s="55">
        <f t="shared" si="15"/>
        <v>523.12322387603649</v>
      </c>
      <c r="AH56" s="55">
        <f t="shared" si="6"/>
        <v>219.36358738210598</v>
      </c>
      <c r="AI56" s="56">
        <f>AK56+NPV('Step 1 - Study Scope'!$A$24,'Step 4 - LCCA'!AL56:BJ56)</f>
        <v>523.12322387603649</v>
      </c>
      <c r="AJ56" s="56">
        <f>BK56+NPV('Step 1 - Study Scope'!$A$25,'Step 4 - LCCA'!BL56:CJ56)</f>
        <v>219.36358738210598</v>
      </c>
      <c r="AK56" s="57">
        <f t="shared" si="20"/>
        <v>523.12322387603649</v>
      </c>
      <c r="AL56" s="57"/>
      <c r="BK56" s="57">
        <f t="shared" si="21"/>
        <v>219.36358738210598</v>
      </c>
    </row>
    <row r="57" spans="1:84" x14ac:dyDescent="0.25">
      <c r="A57" s="9">
        <v>52</v>
      </c>
      <c r="B57" s="12" t="s">
        <v>286</v>
      </c>
      <c r="C57" s="12" t="s">
        <v>339</v>
      </c>
      <c r="D57" s="12" t="s">
        <v>20</v>
      </c>
      <c r="E57" s="12" t="s">
        <v>324</v>
      </c>
      <c r="F57" s="12" t="s">
        <v>156</v>
      </c>
      <c r="G57" s="18">
        <f>'Step 1 - Study Scope'!$A$16</f>
        <v>101325</v>
      </c>
      <c r="H57" s="12" t="s">
        <v>87</v>
      </c>
      <c r="I57" s="12">
        <v>1</v>
      </c>
      <c r="J57" s="12">
        <v>1</v>
      </c>
      <c r="K57" s="12" t="s">
        <v>15</v>
      </c>
      <c r="L57" s="12" t="s">
        <v>144</v>
      </c>
      <c r="M57" s="12" t="s">
        <v>0</v>
      </c>
      <c r="N57" s="12" t="s">
        <v>119</v>
      </c>
      <c r="O57" s="3" t="s">
        <v>36</v>
      </c>
      <c r="P57" s="3" t="s">
        <v>102</v>
      </c>
      <c r="Q57" s="19" t="s">
        <v>95</v>
      </c>
      <c r="R57" s="15" t="s">
        <v>102</v>
      </c>
      <c r="S57" s="14">
        <v>702.26898347414851</v>
      </c>
      <c r="T57" s="3" t="s">
        <v>73</v>
      </c>
      <c r="U57" s="32">
        <v>155.93333333333334</v>
      </c>
      <c r="V57" s="33" t="s">
        <v>33</v>
      </c>
      <c r="W57" s="12" t="s">
        <v>105</v>
      </c>
      <c r="X57" s="12" t="s">
        <v>119</v>
      </c>
      <c r="Y57" s="15" t="s">
        <v>102</v>
      </c>
      <c r="Z57" s="12" t="s">
        <v>132</v>
      </c>
      <c r="AA57" s="22">
        <v>3.78541178</v>
      </c>
      <c r="AB57" s="77">
        <f t="shared" si="4"/>
        <v>2658.3772827716671</v>
      </c>
      <c r="AC57" s="84">
        <f t="shared" si="5"/>
        <v>41.193228741242343</v>
      </c>
      <c r="AD57" s="30">
        <v>0.99316054715622748</v>
      </c>
      <c r="AE57" s="84">
        <f t="shared" si="0"/>
        <v>40.911489595783884</v>
      </c>
      <c r="AF57" s="14">
        <v>9.6584534734584379E-2</v>
      </c>
      <c r="AG57" s="55">
        <f t="shared" si="15"/>
        <v>108758.17454578129</v>
      </c>
      <c r="AH57" s="55">
        <f t="shared" si="6"/>
        <v>10504.357687087004</v>
      </c>
      <c r="AI57" s="56">
        <f>AK57+NPV('Step 1 - Study Scope'!$A$24,'Step 4 - LCCA'!AL57:BJ57)</f>
        <v>108758.17454578129</v>
      </c>
      <c r="AJ57" s="56">
        <f>BK57+NPV('Step 1 - Study Scope'!$A$25,'Step 4 - LCCA'!BL57:CJ57)</f>
        <v>10504.357687087004</v>
      </c>
      <c r="AK57" s="57">
        <f t="shared" si="20"/>
        <v>108758.17454578129</v>
      </c>
      <c r="AL57" s="57"/>
      <c r="BK57" s="57">
        <f t="shared" si="21"/>
        <v>10504.357687087004</v>
      </c>
    </row>
    <row r="58" spans="1:84" x14ac:dyDescent="0.25">
      <c r="A58" s="9">
        <v>53</v>
      </c>
      <c r="B58" s="12" t="s">
        <v>286</v>
      </c>
      <c r="C58" s="12" t="s">
        <v>339</v>
      </c>
      <c r="D58" s="12" t="s">
        <v>20</v>
      </c>
      <c r="E58" s="12" t="s">
        <v>324</v>
      </c>
      <c r="F58" s="12" t="s">
        <v>156</v>
      </c>
      <c r="G58" s="18">
        <f>'Step 1 - Study Scope'!$A$16</f>
        <v>101325</v>
      </c>
      <c r="H58" s="12" t="s">
        <v>87</v>
      </c>
      <c r="I58" s="12">
        <v>1</v>
      </c>
      <c r="J58" s="12">
        <v>1</v>
      </c>
      <c r="K58" s="12" t="s">
        <v>85</v>
      </c>
      <c r="L58" s="12" t="s">
        <v>144</v>
      </c>
      <c r="M58" s="12" t="s">
        <v>0</v>
      </c>
      <c r="N58" s="12" t="s">
        <v>119</v>
      </c>
      <c r="O58" s="3" t="s">
        <v>36</v>
      </c>
      <c r="P58" s="3" t="s">
        <v>102</v>
      </c>
      <c r="Q58" s="19" t="s">
        <v>95</v>
      </c>
      <c r="R58" s="15" t="s">
        <v>102</v>
      </c>
      <c r="S58" s="14">
        <v>1404.537966948297</v>
      </c>
      <c r="T58" s="3" t="s">
        <v>73</v>
      </c>
      <c r="U58" s="32">
        <v>206</v>
      </c>
      <c r="V58" s="33" t="s">
        <v>33</v>
      </c>
      <c r="W58" s="12" t="s">
        <v>105</v>
      </c>
      <c r="X58" s="12" t="s">
        <v>119</v>
      </c>
      <c r="Y58" s="15" t="s">
        <v>102</v>
      </c>
      <c r="Z58" s="12" t="s">
        <v>132</v>
      </c>
      <c r="AA58" s="22">
        <v>3.78541178</v>
      </c>
      <c r="AB58" s="77">
        <f t="shared" si="4"/>
        <v>5316.7545655433341</v>
      </c>
      <c r="AC58" s="84">
        <f t="shared" si="5"/>
        <v>54.419442843282958</v>
      </c>
      <c r="AD58" s="30">
        <v>0.99316054715622748</v>
      </c>
      <c r="AE58" s="84">
        <f t="shared" si="0"/>
        <v>54.047243630171948</v>
      </c>
      <c r="AF58" s="14">
        <v>9.6584534734584379E-2</v>
      </c>
      <c r="AG58" s="55">
        <f t="shared" si="15"/>
        <v>287355.92932574957</v>
      </c>
      <c r="AH58" s="55">
        <f t="shared" si="6"/>
        <v>27754.138737151632</v>
      </c>
      <c r="AI58" s="56">
        <f>AK58+NPV('Step 1 - Study Scope'!$A$24,'Step 4 - LCCA'!AL58:BJ58)</f>
        <v>287355.92932574957</v>
      </c>
      <c r="AJ58" s="56">
        <f>BK58+NPV('Step 1 - Study Scope'!$A$25,'Step 4 - LCCA'!BL58:CJ58)</f>
        <v>27754.138737151632</v>
      </c>
      <c r="AK58" s="57">
        <f t="shared" si="20"/>
        <v>287355.92932574957</v>
      </c>
      <c r="AL58" s="57"/>
      <c r="BK58" s="57">
        <f t="shared" si="21"/>
        <v>27754.138737151632</v>
      </c>
    </row>
    <row r="59" spans="1:84" x14ac:dyDescent="0.25">
      <c r="A59" s="9">
        <v>54</v>
      </c>
      <c r="B59" s="12" t="s">
        <v>286</v>
      </c>
      <c r="C59" s="12" t="s">
        <v>339</v>
      </c>
      <c r="D59" s="12" t="s">
        <v>20</v>
      </c>
      <c r="E59" s="12" t="s">
        <v>324</v>
      </c>
      <c r="F59" s="12" t="s">
        <v>156</v>
      </c>
      <c r="G59" s="18">
        <f>'Step 1 - Study Scope'!$A$16</f>
        <v>101325</v>
      </c>
      <c r="H59" s="12" t="s">
        <v>87</v>
      </c>
      <c r="I59" s="12">
        <v>1</v>
      </c>
      <c r="J59" s="12">
        <v>1</v>
      </c>
      <c r="K59" s="12" t="s">
        <v>162</v>
      </c>
      <c r="L59" s="12" t="s">
        <v>144</v>
      </c>
      <c r="M59" s="12" t="s">
        <v>0</v>
      </c>
      <c r="N59" s="12" t="s">
        <v>123</v>
      </c>
      <c r="O59" s="3">
        <v>339113</v>
      </c>
      <c r="P59" s="3" t="s">
        <v>102</v>
      </c>
      <c r="Q59" s="19" t="s">
        <v>95</v>
      </c>
      <c r="R59" s="15" t="s">
        <v>102</v>
      </c>
      <c r="S59" s="14">
        <v>149.24</v>
      </c>
      <c r="T59" s="3" t="s">
        <v>111</v>
      </c>
      <c r="U59" s="32">
        <v>127.62</v>
      </c>
      <c r="V59" s="33" t="s">
        <v>33</v>
      </c>
      <c r="W59" s="12" t="s">
        <v>105</v>
      </c>
      <c r="X59" s="12" t="s">
        <v>123</v>
      </c>
      <c r="Y59" s="15" t="s">
        <v>102</v>
      </c>
      <c r="Z59" s="12" t="s">
        <v>111</v>
      </c>
      <c r="AA59" s="22">
        <v>1</v>
      </c>
      <c r="AB59" s="77">
        <f t="shared" si="4"/>
        <v>149.24</v>
      </c>
      <c r="AC59" s="84">
        <f t="shared" si="5"/>
        <v>127.62</v>
      </c>
      <c r="AD59" s="30">
        <v>1.0034619188921861</v>
      </c>
      <c r="AE59" s="84">
        <f t="shared" si="0"/>
        <v>128.06181008902078</v>
      </c>
      <c r="AF59" s="14">
        <v>4.1115999515912952E-2</v>
      </c>
      <c r="AG59" s="55">
        <f t="shared" si="15"/>
        <v>19111.944537685464</v>
      </c>
      <c r="AH59" s="55">
        <f t="shared" si="6"/>
        <v>785.80670235963066</v>
      </c>
      <c r="AI59" s="56">
        <f>AK59+NPV('Step 1 - Study Scope'!$A$24,'Step 4 - LCCA'!AL59:BJ59)</f>
        <v>19111.944537685464</v>
      </c>
      <c r="AJ59" s="56">
        <f>BK59+NPV('Step 1 - Study Scope'!$A$25,'Step 4 - LCCA'!BL59:CJ59)</f>
        <v>785.80670235963066</v>
      </c>
      <c r="AK59" s="57">
        <f t="shared" si="20"/>
        <v>19111.944537685464</v>
      </c>
      <c r="AL59" s="57"/>
      <c r="BK59" s="57">
        <f t="shared" si="21"/>
        <v>785.80670235963066</v>
      </c>
    </row>
    <row r="60" spans="1:84" x14ac:dyDescent="0.25">
      <c r="A60" s="9">
        <v>55</v>
      </c>
      <c r="B60" s="12" t="s">
        <v>286</v>
      </c>
      <c r="C60" s="12" t="s">
        <v>339</v>
      </c>
      <c r="D60" s="12" t="s">
        <v>20</v>
      </c>
      <c r="E60" s="12" t="s">
        <v>324</v>
      </c>
      <c r="F60" s="12" t="s">
        <v>156</v>
      </c>
      <c r="G60" s="18">
        <f>'Step 1 - Study Scope'!$A$16</f>
        <v>101325</v>
      </c>
      <c r="H60" s="12" t="s">
        <v>87</v>
      </c>
      <c r="I60" s="12">
        <v>1</v>
      </c>
      <c r="J60" s="12">
        <v>1</v>
      </c>
      <c r="K60" s="12" t="s">
        <v>92</v>
      </c>
      <c r="L60" s="12" t="s">
        <v>144</v>
      </c>
      <c r="M60" s="12" t="s">
        <v>0</v>
      </c>
      <c r="N60" s="12" t="s">
        <v>112</v>
      </c>
      <c r="O60" s="3">
        <v>333412</v>
      </c>
      <c r="P60" s="3" t="s">
        <v>102</v>
      </c>
      <c r="Q60" s="19" t="s">
        <v>95</v>
      </c>
      <c r="R60" s="15" t="s">
        <v>102</v>
      </c>
      <c r="S60" s="14">
        <v>315</v>
      </c>
      <c r="T60" s="3" t="s">
        <v>111</v>
      </c>
      <c r="U60" s="32">
        <v>436.43117392200264</v>
      </c>
      <c r="V60" s="33" t="s">
        <v>33</v>
      </c>
      <c r="W60" s="12" t="s">
        <v>105</v>
      </c>
      <c r="X60" s="12" t="s">
        <v>112</v>
      </c>
      <c r="Y60" s="15" t="s">
        <v>102</v>
      </c>
      <c r="Z60" s="12" t="s">
        <v>111</v>
      </c>
      <c r="AA60" s="22">
        <v>1</v>
      </c>
      <c r="AB60" s="77">
        <f t="shared" si="4"/>
        <v>315</v>
      </c>
      <c r="AC60" s="84">
        <f t="shared" si="5"/>
        <v>436.43117392200264</v>
      </c>
      <c r="AD60" s="30">
        <v>1.0271844660194174</v>
      </c>
      <c r="AE60" s="84">
        <f t="shared" si="0"/>
        <v>448.29532233929973</v>
      </c>
      <c r="AF60" s="14">
        <v>7.8197923236532768E-2</v>
      </c>
      <c r="AG60" s="55">
        <f t="shared" si="15"/>
        <v>141213.02653687942</v>
      </c>
      <c r="AH60" s="55">
        <f t="shared" si="6"/>
        <v>11042.565409129362</v>
      </c>
      <c r="AI60" s="56">
        <f>AK60+NPV('Step 1 - Study Scope'!$A$24,'Step 4 - LCCA'!AL60:BJ60)</f>
        <v>141213.02653687942</v>
      </c>
      <c r="AJ60" s="56">
        <f>BK60+NPV('Step 1 - Study Scope'!$A$25,'Step 4 - LCCA'!BL60:CJ60)</f>
        <v>11042.565409129362</v>
      </c>
      <c r="AK60" s="57">
        <f t="shared" si="20"/>
        <v>141213.02653687942</v>
      </c>
      <c r="AL60" s="57"/>
      <c r="BK60" s="57">
        <f t="shared" si="21"/>
        <v>11042.565409129362</v>
      </c>
    </row>
    <row r="61" spans="1:84" x14ac:dyDescent="0.25">
      <c r="A61" s="9">
        <v>56</v>
      </c>
      <c r="B61" s="12" t="s">
        <v>286</v>
      </c>
      <c r="C61" s="12" t="s">
        <v>17</v>
      </c>
      <c r="D61" s="12" t="s">
        <v>20</v>
      </c>
      <c r="E61" s="12" t="s">
        <v>324</v>
      </c>
      <c r="F61" s="12" t="s">
        <v>156</v>
      </c>
      <c r="G61" s="18">
        <f>'Step 1 - Study Scope'!$A$16</f>
        <v>101325</v>
      </c>
      <c r="H61" s="12" t="s">
        <v>87</v>
      </c>
      <c r="I61" s="12">
        <v>1</v>
      </c>
      <c r="J61" s="12">
        <f>I61*'Step 1 - Study Scope'!$A$31</f>
        <v>4</v>
      </c>
      <c r="K61" s="12" t="s">
        <v>15</v>
      </c>
      <c r="L61" s="12" t="s">
        <v>144</v>
      </c>
      <c r="M61" s="12" t="s">
        <v>0</v>
      </c>
      <c r="N61" s="12" t="s">
        <v>119</v>
      </c>
      <c r="O61" s="3" t="s">
        <v>36</v>
      </c>
      <c r="P61" s="3" t="s">
        <v>102</v>
      </c>
      <c r="Q61" s="19" t="s">
        <v>95</v>
      </c>
      <c r="R61" s="15" t="s">
        <v>102</v>
      </c>
      <c r="S61" s="14">
        <v>1621.1343854615018</v>
      </c>
      <c r="T61" s="3" t="s">
        <v>73</v>
      </c>
      <c r="U61" s="32">
        <v>155.93333333333334</v>
      </c>
      <c r="V61" s="33" t="s">
        <v>33</v>
      </c>
      <c r="W61" s="12" t="s">
        <v>105</v>
      </c>
      <c r="X61" s="12" t="s">
        <v>119</v>
      </c>
      <c r="Y61" s="15" t="s">
        <v>102</v>
      </c>
      <c r="Z61" s="12" t="s">
        <v>132</v>
      </c>
      <c r="AA61" s="22">
        <v>3.78541178</v>
      </c>
      <c r="AB61" s="77">
        <f t="shared" si="4"/>
        <v>6136.6611996890297</v>
      </c>
      <c r="AC61" s="84">
        <f t="shared" si="5"/>
        <v>41.193228741242343</v>
      </c>
      <c r="AD61" s="30">
        <v>0.99316054715622748</v>
      </c>
      <c r="AE61" s="84">
        <f t="shared" si="0"/>
        <v>40.911489595783884</v>
      </c>
      <c r="AF61" s="14">
        <v>9.6584534734584379E-2</v>
      </c>
      <c r="AG61" s="55">
        <f t="shared" si="15"/>
        <v>251059.95082392838</v>
      </c>
      <c r="AH61" s="55">
        <f t="shared" si="6"/>
        <v>24248.508540816758</v>
      </c>
      <c r="AI61" s="56">
        <f>AK61+NPV('Step 1 - Study Scope'!$A$24,'Step 4 - LCCA'!AL61:BJ61)</f>
        <v>937695.03540992853</v>
      </c>
      <c r="AJ61" s="56">
        <f>BK61+NPV('Step 1 - Study Scope'!$A$25,'Step 4 - LCCA'!BL61:CJ61)</f>
        <v>90134.092367603589</v>
      </c>
      <c r="AK61" s="56"/>
      <c r="AQ61" s="57">
        <f t="shared" ref="AQ61:AQ66" si="22">$AG61</f>
        <v>251059.95082392838</v>
      </c>
      <c r="AV61" s="57">
        <f t="shared" ref="AV61:AV66" si="23">$AG61</f>
        <v>251059.95082392838</v>
      </c>
      <c r="BA61" s="57">
        <f t="shared" ref="BA61:BA66" si="24">$AG61</f>
        <v>251059.95082392838</v>
      </c>
      <c r="BF61" s="57">
        <f t="shared" ref="BF61:BF66" si="25">$AG61</f>
        <v>251059.95082392838</v>
      </c>
      <c r="BG61" s="57"/>
      <c r="BH61" s="57"/>
      <c r="BI61" s="57"/>
      <c r="BJ61" s="57"/>
      <c r="BL61" s="57"/>
      <c r="BQ61" s="57">
        <f t="shared" ref="BQ61:BQ66" si="26">$AH61</f>
        <v>24248.508540816758</v>
      </c>
      <c r="BV61" s="57">
        <f t="shared" ref="BV61:BV66" si="27">$AH61</f>
        <v>24248.508540816758</v>
      </c>
      <c r="CA61" s="57">
        <f t="shared" ref="CA61:CA66" si="28">$AH61</f>
        <v>24248.508540816758</v>
      </c>
      <c r="CF61" s="57">
        <f t="shared" ref="CF61:CF66" si="29">$AH61</f>
        <v>24248.508540816758</v>
      </c>
    </row>
    <row r="62" spans="1:84" x14ac:dyDescent="0.25">
      <c r="A62" s="9">
        <v>57</v>
      </c>
      <c r="B62" s="12" t="s">
        <v>286</v>
      </c>
      <c r="C62" s="12" t="s">
        <v>17</v>
      </c>
      <c r="D62" s="12" t="s">
        <v>20</v>
      </c>
      <c r="E62" s="12" t="s">
        <v>324</v>
      </c>
      <c r="F62" s="12" t="s">
        <v>156</v>
      </c>
      <c r="G62" s="18">
        <f>'Step 1 - Study Scope'!$A$16</f>
        <v>101325</v>
      </c>
      <c r="H62" s="12" t="s">
        <v>87</v>
      </c>
      <c r="I62" s="12">
        <v>1</v>
      </c>
      <c r="J62" s="12">
        <f>I62*'Step 1 - Study Scope'!$A$31</f>
        <v>4</v>
      </c>
      <c r="K62" s="12" t="s">
        <v>85</v>
      </c>
      <c r="L62" s="12" t="s">
        <v>144</v>
      </c>
      <c r="M62" s="12" t="s">
        <v>0</v>
      </c>
      <c r="N62" s="12" t="s">
        <v>119</v>
      </c>
      <c r="O62" s="3" t="s">
        <v>36</v>
      </c>
      <c r="P62" s="3" t="s">
        <v>102</v>
      </c>
      <c r="Q62" s="19" t="s">
        <v>95</v>
      </c>
      <c r="R62" s="15" t="s">
        <v>102</v>
      </c>
      <c r="S62" s="14">
        <v>3242.2687709230036</v>
      </c>
      <c r="T62" s="3" t="s">
        <v>73</v>
      </c>
      <c r="U62" s="32">
        <v>206</v>
      </c>
      <c r="V62" s="33" t="s">
        <v>33</v>
      </c>
      <c r="W62" s="12" t="s">
        <v>105</v>
      </c>
      <c r="X62" s="12" t="s">
        <v>119</v>
      </c>
      <c r="Y62" s="15" t="s">
        <v>102</v>
      </c>
      <c r="Z62" s="12" t="s">
        <v>132</v>
      </c>
      <c r="AA62" s="22">
        <v>3.78541178</v>
      </c>
      <c r="AB62" s="77">
        <f t="shared" si="4"/>
        <v>12273.322399378059</v>
      </c>
      <c r="AC62" s="84">
        <f t="shared" si="5"/>
        <v>54.419442843282958</v>
      </c>
      <c r="AD62" s="30">
        <v>0.99316054715622748</v>
      </c>
      <c r="AE62" s="84">
        <f t="shared" si="0"/>
        <v>54.047243630171948</v>
      </c>
      <c r="AF62" s="14">
        <v>9.6584534734584379E-2</v>
      </c>
      <c r="AG62" s="55">
        <f t="shared" si="15"/>
        <v>663339.24587083247</v>
      </c>
      <c r="AH62" s="55">
        <f t="shared" si="6"/>
        <v>64068.312433624429</v>
      </c>
      <c r="AI62" s="56">
        <f>AK62+NPV('Step 1 - Study Scope'!$A$24,'Step 4 - LCCA'!AL62:BJ62)</f>
        <v>2477535.407795364</v>
      </c>
      <c r="AJ62" s="56">
        <f>BK62+NPV('Step 1 - Study Scope'!$A$25,'Step 4 - LCCA'!BL62:CJ62)</f>
        <v>238148.2218177811</v>
      </c>
      <c r="AK62" s="56"/>
      <c r="AQ62" s="57">
        <f t="shared" si="22"/>
        <v>663339.24587083247</v>
      </c>
      <c r="AV62" s="57">
        <f t="shared" si="23"/>
        <v>663339.24587083247</v>
      </c>
      <c r="BA62" s="57">
        <f t="shared" si="24"/>
        <v>663339.24587083247</v>
      </c>
      <c r="BF62" s="57">
        <f t="shared" si="25"/>
        <v>663339.24587083247</v>
      </c>
      <c r="BG62" s="57"/>
      <c r="BH62" s="57"/>
      <c r="BI62" s="57"/>
      <c r="BJ62" s="57"/>
      <c r="BL62" s="57"/>
      <c r="BQ62" s="57">
        <f t="shared" si="26"/>
        <v>64068.312433624429</v>
      </c>
      <c r="BV62" s="57">
        <f t="shared" si="27"/>
        <v>64068.312433624429</v>
      </c>
      <c r="CA62" s="57">
        <f t="shared" si="28"/>
        <v>64068.312433624429</v>
      </c>
      <c r="CF62" s="57">
        <f t="shared" si="29"/>
        <v>64068.312433624429</v>
      </c>
    </row>
    <row r="63" spans="1:84" x14ac:dyDescent="0.25">
      <c r="A63" s="9">
        <v>58</v>
      </c>
      <c r="B63" s="12" t="s">
        <v>286</v>
      </c>
      <c r="C63" s="12" t="s">
        <v>17</v>
      </c>
      <c r="D63" s="12" t="s">
        <v>20</v>
      </c>
      <c r="E63" s="12" t="s">
        <v>324</v>
      </c>
      <c r="F63" s="12" t="s">
        <v>156</v>
      </c>
      <c r="G63" s="18">
        <f>'Step 1 - Study Scope'!$A$16</f>
        <v>101325</v>
      </c>
      <c r="H63" s="12" t="s">
        <v>87</v>
      </c>
      <c r="I63" s="12">
        <v>1</v>
      </c>
      <c r="J63" s="12">
        <f>I63*'Step 1 - Study Scope'!$A$31</f>
        <v>4</v>
      </c>
      <c r="K63" s="12" t="s">
        <v>92</v>
      </c>
      <c r="L63" s="12" t="s">
        <v>144</v>
      </c>
      <c r="M63" s="12" t="s">
        <v>0</v>
      </c>
      <c r="N63" s="12" t="s">
        <v>112</v>
      </c>
      <c r="O63" s="3">
        <v>333412</v>
      </c>
      <c r="P63" s="3" t="s">
        <v>102</v>
      </c>
      <c r="Q63" s="19" t="s">
        <v>95</v>
      </c>
      <c r="R63" s="15" t="s">
        <v>102</v>
      </c>
      <c r="S63" s="14">
        <v>315</v>
      </c>
      <c r="T63" s="3" t="s">
        <v>111</v>
      </c>
      <c r="U63" s="32">
        <v>436.43117392200264</v>
      </c>
      <c r="V63" s="33" t="s">
        <v>33</v>
      </c>
      <c r="W63" s="12" t="s">
        <v>105</v>
      </c>
      <c r="X63" s="12" t="s">
        <v>112</v>
      </c>
      <c r="Y63" s="15" t="s">
        <v>102</v>
      </c>
      <c r="Z63" s="12" t="s">
        <v>111</v>
      </c>
      <c r="AA63" s="22">
        <v>1</v>
      </c>
      <c r="AB63" s="77">
        <f t="shared" si="4"/>
        <v>315</v>
      </c>
      <c r="AC63" s="84">
        <f t="shared" si="5"/>
        <v>436.43117392200264</v>
      </c>
      <c r="AD63" s="30">
        <v>1.0271844660194174</v>
      </c>
      <c r="AE63" s="84">
        <f t="shared" si="0"/>
        <v>448.29532233929973</v>
      </c>
      <c r="AF63" s="14">
        <v>7.8197923236532768E-2</v>
      </c>
      <c r="AG63" s="55">
        <f t="shared" si="15"/>
        <v>141213.02653687942</v>
      </c>
      <c r="AH63" s="55">
        <f t="shared" si="6"/>
        <v>11042.565409129362</v>
      </c>
      <c r="AI63" s="56">
        <f>AK63+NPV('Step 1 - Study Scope'!$A$24,'Step 4 - LCCA'!AL63:BJ63)</f>
        <v>527422.84655232215</v>
      </c>
      <c r="AJ63" s="56">
        <f>BK63+NPV('Step 1 - Study Scope'!$A$25,'Step 4 - LCCA'!BL63:CJ63)</f>
        <v>41046.302245203784</v>
      </c>
      <c r="AK63" s="56"/>
      <c r="AQ63" s="57">
        <f t="shared" si="22"/>
        <v>141213.02653687942</v>
      </c>
      <c r="AV63" s="57">
        <f t="shared" si="23"/>
        <v>141213.02653687942</v>
      </c>
      <c r="BA63" s="57">
        <f t="shared" si="24"/>
        <v>141213.02653687942</v>
      </c>
      <c r="BF63" s="57">
        <f t="shared" si="25"/>
        <v>141213.02653687942</v>
      </c>
      <c r="BG63" s="57"/>
      <c r="BH63" s="57"/>
      <c r="BI63" s="57"/>
      <c r="BJ63" s="57"/>
      <c r="BL63" s="57"/>
      <c r="BQ63" s="57">
        <f t="shared" si="26"/>
        <v>11042.565409129362</v>
      </c>
      <c r="BV63" s="57">
        <f t="shared" si="27"/>
        <v>11042.565409129362</v>
      </c>
      <c r="CA63" s="57">
        <f t="shared" si="28"/>
        <v>11042.565409129362</v>
      </c>
      <c r="CF63" s="57">
        <f t="shared" si="29"/>
        <v>11042.565409129362</v>
      </c>
    </row>
    <row r="64" spans="1:84" x14ac:dyDescent="0.25">
      <c r="A64" s="9">
        <v>59</v>
      </c>
      <c r="B64" s="12" t="s">
        <v>286</v>
      </c>
      <c r="C64" s="12" t="s">
        <v>17</v>
      </c>
      <c r="D64" s="12" t="s">
        <v>20</v>
      </c>
      <c r="E64" s="12" t="s">
        <v>325</v>
      </c>
      <c r="F64" s="12" t="s">
        <v>156</v>
      </c>
      <c r="G64" s="18">
        <f>'Step 1 - Study Scope'!$A$16</f>
        <v>101325</v>
      </c>
      <c r="H64" s="12" t="s">
        <v>87</v>
      </c>
      <c r="I64" s="12">
        <v>1</v>
      </c>
      <c r="J64" s="12">
        <f>I64*'Step 1 - Study Scope'!$A$31</f>
        <v>4</v>
      </c>
      <c r="K64" s="12" t="s">
        <v>353</v>
      </c>
      <c r="L64" s="12" t="s">
        <v>144</v>
      </c>
      <c r="M64" s="12" t="s">
        <v>0</v>
      </c>
      <c r="N64" s="12" t="s">
        <v>114</v>
      </c>
      <c r="O64" s="3" t="s">
        <v>35</v>
      </c>
      <c r="P64" s="3" t="s">
        <v>102</v>
      </c>
      <c r="Q64" s="19" t="s">
        <v>95</v>
      </c>
      <c r="R64" s="15" t="s">
        <v>102</v>
      </c>
      <c r="S64" s="14">
        <v>4819.5887135341936</v>
      </c>
      <c r="T64" s="3" t="s">
        <v>73</v>
      </c>
      <c r="U64" s="32">
        <v>53</v>
      </c>
      <c r="V64" s="33" t="s">
        <v>33</v>
      </c>
      <c r="W64" s="12" t="s">
        <v>105</v>
      </c>
      <c r="X64" s="12" t="s">
        <v>114</v>
      </c>
      <c r="Y64" s="15" t="s">
        <v>102</v>
      </c>
      <c r="Z64" s="12" t="s">
        <v>132</v>
      </c>
      <c r="AA64" s="22">
        <v>3.78541178</v>
      </c>
      <c r="AB64" s="77">
        <f t="shared" si="4"/>
        <v>18244.127890967382</v>
      </c>
      <c r="AC64" s="84">
        <f t="shared" si="5"/>
        <v>14.001118789776683</v>
      </c>
      <c r="AD64" s="30">
        <v>0.96157950907150458</v>
      </c>
      <c r="AE64" s="84">
        <f t="shared" si="0"/>
        <v>13.463188932325281</v>
      </c>
      <c r="AF64" s="14">
        <v>0.24684587578679146</v>
      </c>
      <c r="AG64" s="55">
        <f t="shared" si="15"/>
        <v>245624.14070159901</v>
      </c>
      <c r="AH64" s="55">
        <f t="shared" si="6"/>
        <v>60631.306125864299</v>
      </c>
      <c r="AI64" s="56">
        <f>AK64+NPV('Step 1 - Study Scope'!$A$24,'Step 4 - LCCA'!AL64:BJ64)</f>
        <v>917392.58514491597</v>
      </c>
      <c r="AJ64" s="56">
        <f>BK64+NPV('Step 1 - Study Scope'!$A$25,'Step 4 - LCCA'!BL64:CJ64)</f>
        <v>225372.53116075677</v>
      </c>
      <c r="AK64" s="56"/>
      <c r="AQ64" s="57">
        <f t="shared" si="22"/>
        <v>245624.14070159901</v>
      </c>
      <c r="AV64" s="57">
        <f t="shared" si="23"/>
        <v>245624.14070159901</v>
      </c>
      <c r="BA64" s="57">
        <f t="shared" si="24"/>
        <v>245624.14070159901</v>
      </c>
      <c r="BF64" s="57">
        <f t="shared" si="25"/>
        <v>245624.14070159901</v>
      </c>
      <c r="BG64" s="57"/>
      <c r="BH64" s="57"/>
      <c r="BI64" s="57"/>
      <c r="BJ64" s="57"/>
      <c r="BL64" s="57"/>
      <c r="BQ64" s="57">
        <f t="shared" si="26"/>
        <v>60631.306125864299</v>
      </c>
      <c r="BV64" s="57">
        <f t="shared" si="27"/>
        <v>60631.306125864299</v>
      </c>
      <c r="CA64" s="57">
        <f t="shared" si="28"/>
        <v>60631.306125864299</v>
      </c>
      <c r="CF64" s="57">
        <f t="shared" si="29"/>
        <v>60631.306125864299</v>
      </c>
    </row>
    <row r="65" spans="1:88" x14ac:dyDescent="0.25">
      <c r="A65" s="9">
        <v>60</v>
      </c>
      <c r="B65" s="12" t="s">
        <v>286</v>
      </c>
      <c r="C65" s="12" t="s">
        <v>17</v>
      </c>
      <c r="D65" s="12" t="s">
        <v>20</v>
      </c>
      <c r="E65" s="12" t="s">
        <v>324</v>
      </c>
      <c r="F65" s="12" t="s">
        <v>156</v>
      </c>
      <c r="G65" s="18">
        <f>'Step 1 - Study Scope'!$A$16</f>
        <v>101325</v>
      </c>
      <c r="H65" s="12" t="s">
        <v>87</v>
      </c>
      <c r="I65" s="12">
        <v>1</v>
      </c>
      <c r="J65" s="12">
        <f>I65*'Step 1 - Study Scope'!$A$31</f>
        <v>4</v>
      </c>
      <c r="K65" s="12" t="s">
        <v>162</v>
      </c>
      <c r="L65" s="12" t="s">
        <v>144</v>
      </c>
      <c r="M65" s="12" t="s">
        <v>0</v>
      </c>
      <c r="N65" s="12" t="s">
        <v>123</v>
      </c>
      <c r="O65" s="3">
        <v>339113</v>
      </c>
      <c r="P65" s="3" t="s">
        <v>102</v>
      </c>
      <c r="Q65" s="19" t="s">
        <v>95</v>
      </c>
      <c r="R65" s="15" t="s">
        <v>102</v>
      </c>
      <c r="S65" s="14">
        <v>547.68053562888565</v>
      </c>
      <c r="T65" s="3" t="s">
        <v>111</v>
      </c>
      <c r="U65" s="32">
        <v>127.62</v>
      </c>
      <c r="V65" s="33" t="s">
        <v>33</v>
      </c>
      <c r="W65" s="12" t="s">
        <v>105</v>
      </c>
      <c r="X65" s="12" t="s">
        <v>123</v>
      </c>
      <c r="Y65" s="15" t="s">
        <v>102</v>
      </c>
      <c r="Z65" s="12" t="s">
        <v>111</v>
      </c>
      <c r="AA65" s="22">
        <v>1</v>
      </c>
      <c r="AB65" s="77">
        <f t="shared" si="4"/>
        <v>547.68053562888565</v>
      </c>
      <c r="AC65" s="84">
        <f t="shared" si="5"/>
        <v>127.62</v>
      </c>
      <c r="AD65" s="30">
        <v>1.0034619188921861</v>
      </c>
      <c r="AE65" s="84">
        <f t="shared" si="0"/>
        <v>128.06181008902078</v>
      </c>
      <c r="AF65" s="14">
        <v>4.1115999515912952E-2</v>
      </c>
      <c r="AG65" s="55">
        <f t="shared" si="15"/>
        <v>70136.960743159536</v>
      </c>
      <c r="AH65" s="55">
        <f t="shared" si="6"/>
        <v>2883.7512439633533</v>
      </c>
      <c r="AI65" s="56">
        <f>AK65+NPV('Step 1 - Study Scope'!$A$24,'Step 4 - LCCA'!AL65:BJ65)</f>
        <v>261957.67055544854</v>
      </c>
      <c r="AJ65" s="56">
        <f>BK65+NPV('Step 1 - Study Scope'!$A$25,'Step 4 - LCCA'!BL65:CJ65)</f>
        <v>10719.187143038598</v>
      </c>
      <c r="AK65" s="56"/>
      <c r="AQ65" s="57">
        <f t="shared" si="22"/>
        <v>70136.960743159536</v>
      </c>
      <c r="AV65" s="57">
        <f t="shared" si="23"/>
        <v>70136.960743159536</v>
      </c>
      <c r="BA65" s="57">
        <f t="shared" si="24"/>
        <v>70136.960743159536</v>
      </c>
      <c r="BF65" s="57">
        <f t="shared" si="25"/>
        <v>70136.960743159536</v>
      </c>
      <c r="BG65" s="57"/>
      <c r="BH65" s="57"/>
      <c r="BI65" s="57"/>
      <c r="BJ65" s="57"/>
      <c r="BL65" s="57"/>
      <c r="BQ65" s="57">
        <f t="shared" si="26"/>
        <v>2883.7512439633533</v>
      </c>
      <c r="BV65" s="57">
        <f t="shared" si="27"/>
        <v>2883.7512439633533</v>
      </c>
      <c r="CA65" s="57">
        <f t="shared" si="28"/>
        <v>2883.7512439633533</v>
      </c>
      <c r="CF65" s="57">
        <f t="shared" si="29"/>
        <v>2883.7512439633533</v>
      </c>
    </row>
    <row r="66" spans="1:88" x14ac:dyDescent="0.25">
      <c r="A66" s="9">
        <v>61</v>
      </c>
      <c r="B66" s="12" t="s">
        <v>286</v>
      </c>
      <c r="C66" s="12" t="s">
        <v>17</v>
      </c>
      <c r="D66" s="12" t="s">
        <v>20</v>
      </c>
      <c r="E66" s="12" t="s">
        <v>325</v>
      </c>
      <c r="F66" s="12" t="s">
        <v>156</v>
      </c>
      <c r="G66" s="18">
        <f>'Step 1 - Study Scope'!$A$16</f>
        <v>101325</v>
      </c>
      <c r="H66" s="12" t="s">
        <v>87</v>
      </c>
      <c r="I66" s="12">
        <v>1</v>
      </c>
      <c r="J66" s="12">
        <f>I66*'Step 1 - Study Scope'!$A$31</f>
        <v>4</v>
      </c>
      <c r="K66" s="12" t="s">
        <v>162</v>
      </c>
      <c r="L66" s="12" t="s">
        <v>144</v>
      </c>
      <c r="M66" s="12" t="s">
        <v>0</v>
      </c>
      <c r="N66" s="12" t="s">
        <v>123</v>
      </c>
      <c r="O66" s="3">
        <v>339113</v>
      </c>
      <c r="P66" s="3" t="s">
        <v>102</v>
      </c>
      <c r="Q66" s="19" t="s">
        <v>95</v>
      </c>
      <c r="R66" s="15" t="s">
        <v>102</v>
      </c>
      <c r="S66" s="14">
        <v>547.68053562888565</v>
      </c>
      <c r="T66" s="3" t="s">
        <v>111</v>
      </c>
      <c r="U66" s="32">
        <v>127.62</v>
      </c>
      <c r="V66" s="33" t="s">
        <v>33</v>
      </c>
      <c r="W66" s="12" t="s">
        <v>105</v>
      </c>
      <c r="X66" s="12" t="s">
        <v>123</v>
      </c>
      <c r="Y66" s="15" t="s">
        <v>102</v>
      </c>
      <c r="Z66" s="12" t="s">
        <v>111</v>
      </c>
      <c r="AA66" s="22">
        <v>1</v>
      </c>
      <c r="AB66" s="77">
        <f t="shared" si="4"/>
        <v>547.68053562888565</v>
      </c>
      <c r="AC66" s="84">
        <f t="shared" si="5"/>
        <v>127.62</v>
      </c>
      <c r="AD66" s="30">
        <v>1.0034619188921861</v>
      </c>
      <c r="AE66" s="84">
        <f t="shared" si="0"/>
        <v>128.06181008902078</v>
      </c>
      <c r="AF66" s="14">
        <v>4.1115999515912952E-2</v>
      </c>
      <c r="AG66" s="55">
        <f t="shared" si="15"/>
        <v>70136.960743159536</v>
      </c>
      <c r="AH66" s="55">
        <f t="shared" si="6"/>
        <v>2883.7512439633533</v>
      </c>
      <c r="AI66" s="56">
        <f>AK66+NPV('Step 1 - Study Scope'!$A$24,'Step 4 - LCCA'!AL66:BJ66)</f>
        <v>261957.67055544854</v>
      </c>
      <c r="AJ66" s="56">
        <f>BK66+NPV('Step 1 - Study Scope'!$A$25,'Step 4 - LCCA'!BL66:CJ66)</f>
        <v>10719.187143038598</v>
      </c>
      <c r="AK66" s="56"/>
      <c r="AQ66" s="57">
        <f t="shared" si="22"/>
        <v>70136.960743159536</v>
      </c>
      <c r="AV66" s="57">
        <f t="shared" si="23"/>
        <v>70136.960743159536</v>
      </c>
      <c r="BA66" s="57">
        <f t="shared" si="24"/>
        <v>70136.960743159536</v>
      </c>
      <c r="BF66" s="57">
        <f t="shared" si="25"/>
        <v>70136.960743159536</v>
      </c>
      <c r="BG66" s="57"/>
      <c r="BH66" s="57"/>
      <c r="BI66" s="57"/>
      <c r="BJ66" s="57"/>
      <c r="BL66" s="57"/>
      <c r="BQ66" s="57">
        <f t="shared" si="26"/>
        <v>2883.7512439633533</v>
      </c>
      <c r="BV66" s="57">
        <f t="shared" si="27"/>
        <v>2883.7512439633533</v>
      </c>
      <c r="CA66" s="57">
        <f t="shared" si="28"/>
        <v>2883.7512439633533</v>
      </c>
      <c r="CF66" s="57">
        <f t="shared" si="29"/>
        <v>2883.7512439633533</v>
      </c>
    </row>
    <row r="67" spans="1:88" x14ac:dyDescent="0.25">
      <c r="A67" s="9">
        <v>62</v>
      </c>
      <c r="B67" s="12" t="s">
        <v>286</v>
      </c>
      <c r="C67" s="12" t="s">
        <v>339</v>
      </c>
      <c r="D67" s="12" t="s">
        <v>20</v>
      </c>
      <c r="E67" s="12" t="s">
        <v>16</v>
      </c>
      <c r="F67" s="12" t="s">
        <v>156</v>
      </c>
      <c r="G67" s="18">
        <f>'Step 1 - Study Scope'!$A$16</f>
        <v>101325</v>
      </c>
      <c r="H67" s="12" t="s">
        <v>87</v>
      </c>
      <c r="I67" s="12">
        <v>1</v>
      </c>
      <c r="J67" s="12">
        <v>1</v>
      </c>
      <c r="K67" s="12" t="s">
        <v>82</v>
      </c>
      <c r="L67" s="12" t="s">
        <v>146</v>
      </c>
      <c r="M67" s="12" t="s">
        <v>61</v>
      </c>
      <c r="N67" s="12" t="s">
        <v>125</v>
      </c>
      <c r="O67" s="3" t="s">
        <v>43</v>
      </c>
      <c r="P67" s="3" t="s">
        <v>102</v>
      </c>
      <c r="Q67" s="19" t="s">
        <v>95</v>
      </c>
      <c r="R67" s="15" t="s">
        <v>102</v>
      </c>
      <c r="S67" s="14">
        <v>15424.83660130719</v>
      </c>
      <c r="T67" s="3" t="s">
        <v>83</v>
      </c>
      <c r="U67" s="32">
        <v>1.18</v>
      </c>
      <c r="V67" s="33" t="s">
        <v>33</v>
      </c>
      <c r="W67" s="12" t="s">
        <v>105</v>
      </c>
      <c r="X67" s="12" t="s">
        <v>125</v>
      </c>
      <c r="Y67" s="15" t="s">
        <v>102</v>
      </c>
      <c r="Z67" s="12" t="s">
        <v>4</v>
      </c>
      <c r="AA67" s="22">
        <v>0.45359237000000002</v>
      </c>
      <c r="AB67" s="77">
        <f t="shared" si="4"/>
        <v>6996.588190849674</v>
      </c>
      <c r="AC67" s="84">
        <f t="shared" si="5"/>
        <v>2.6014546937815552</v>
      </c>
      <c r="AD67" s="30">
        <v>1.019882179675994</v>
      </c>
      <c r="AE67" s="84">
        <f t="shared" si="0"/>
        <v>2.653177283422278</v>
      </c>
      <c r="AF67" s="14">
        <v>0.16269855098550873</v>
      </c>
      <c r="AG67" s="55">
        <f t="shared" si="15"/>
        <v>18563.188849422928</v>
      </c>
      <c r="AH67" s="55">
        <f t="shared" si="6"/>
        <v>3020.2039274714634</v>
      </c>
      <c r="AI67" s="56">
        <f>AK67+NPV('Step 1 - Study Scope'!$A$24,'Step 4 - LCCA'!AL67:BJ67)</f>
        <v>18563.188849422928</v>
      </c>
      <c r="AJ67" s="56">
        <f>BK67+NPV('Step 1 - Study Scope'!$A$25,'Step 4 - LCCA'!BL67:CJ67)</f>
        <v>3020.2039274714634</v>
      </c>
      <c r="AK67" s="57">
        <f>$AG67</f>
        <v>18563.188849422928</v>
      </c>
      <c r="AL67" s="57"/>
      <c r="BK67" s="57">
        <f>$AH67</f>
        <v>3020.2039274714634</v>
      </c>
    </row>
    <row r="68" spans="1:88" x14ac:dyDescent="0.25">
      <c r="A68" s="9">
        <v>63</v>
      </c>
      <c r="B68" s="12" t="s">
        <v>286</v>
      </c>
      <c r="C68" s="12" t="s">
        <v>339</v>
      </c>
      <c r="D68" s="12" t="s">
        <v>20</v>
      </c>
      <c r="E68" s="12" t="s">
        <v>16</v>
      </c>
      <c r="F68" s="12" t="s">
        <v>156</v>
      </c>
      <c r="G68" s="18">
        <f>'Step 1 - Study Scope'!$A$16</f>
        <v>101325</v>
      </c>
      <c r="H68" s="12" t="s">
        <v>87</v>
      </c>
      <c r="I68" s="12">
        <v>1</v>
      </c>
      <c r="J68" s="12">
        <v>1</v>
      </c>
      <c r="K68" s="12" t="s">
        <v>163</v>
      </c>
      <c r="L68" s="12" t="s">
        <v>146</v>
      </c>
      <c r="M68" s="12" t="s">
        <v>61</v>
      </c>
      <c r="N68" s="12" t="s">
        <v>125</v>
      </c>
      <c r="O68" s="3" t="s">
        <v>43</v>
      </c>
      <c r="P68" s="3" t="s">
        <v>102</v>
      </c>
      <c r="Q68" s="19" t="s">
        <v>95</v>
      </c>
      <c r="R68" s="15" t="s">
        <v>102</v>
      </c>
      <c r="S68" s="14">
        <v>1316.7543440140284</v>
      </c>
      <c r="T68" s="3" t="s">
        <v>83</v>
      </c>
      <c r="U68" s="32">
        <v>1.18</v>
      </c>
      <c r="V68" s="33" t="s">
        <v>33</v>
      </c>
      <c r="W68" s="12" t="s">
        <v>105</v>
      </c>
      <c r="X68" s="12" t="s">
        <v>125</v>
      </c>
      <c r="Y68" s="15" t="s">
        <v>102</v>
      </c>
      <c r="Z68" s="12" t="s">
        <v>4</v>
      </c>
      <c r="AA68" s="22">
        <v>0.45359237000000002</v>
      </c>
      <c r="AB68" s="77">
        <f t="shared" si="4"/>
        <v>597.2697236091185</v>
      </c>
      <c r="AC68" s="84">
        <f t="shared" si="5"/>
        <v>2.6014546937815552</v>
      </c>
      <c r="AD68" s="30">
        <v>1.019882179675994</v>
      </c>
      <c r="AE68" s="84">
        <f t="shared" si="0"/>
        <v>2.653177283422278</v>
      </c>
      <c r="AF68" s="14">
        <v>0.16269855098550873</v>
      </c>
      <c r="AG68" s="55">
        <f t="shared" si="15"/>
        <v>1584.6624627556159</v>
      </c>
      <c r="AH68" s="55">
        <f t="shared" si="6"/>
        <v>257.8222864914664</v>
      </c>
      <c r="AI68" s="56">
        <f>AK68+NPV('Step 1 - Study Scope'!$A$24,'Step 4 - LCCA'!AL68:BJ68)</f>
        <v>1584.6624627556159</v>
      </c>
      <c r="AJ68" s="56">
        <f>BK68+NPV('Step 1 - Study Scope'!$A$25,'Step 4 - LCCA'!BL68:CJ68)</f>
        <v>257.8222864914664</v>
      </c>
      <c r="AK68" s="57">
        <f>$AG68</f>
        <v>1584.6624627556159</v>
      </c>
      <c r="AL68" s="57"/>
      <c r="BK68" s="57">
        <f>$AH68</f>
        <v>257.8222864914664</v>
      </c>
    </row>
    <row r="69" spans="1:88" x14ac:dyDescent="0.25">
      <c r="A69" s="9">
        <v>64</v>
      </c>
      <c r="B69" s="12" t="s">
        <v>286</v>
      </c>
      <c r="C69" s="12" t="s">
        <v>17</v>
      </c>
      <c r="D69" s="12" t="s">
        <v>20</v>
      </c>
      <c r="E69" s="12" t="s">
        <v>16</v>
      </c>
      <c r="F69" s="12" t="s">
        <v>156</v>
      </c>
      <c r="G69" s="18">
        <f>'Step 1 - Study Scope'!$A$16</f>
        <v>101325</v>
      </c>
      <c r="H69" s="12" t="s">
        <v>87</v>
      </c>
      <c r="I69" s="12">
        <v>1</v>
      </c>
      <c r="J69" s="12">
        <f>I69*'Step 1 - Study Scope'!$A$31</f>
        <v>4</v>
      </c>
      <c r="K69" s="12" t="s">
        <v>82</v>
      </c>
      <c r="L69" s="12" t="s">
        <v>146</v>
      </c>
      <c r="M69" s="12" t="s">
        <v>61</v>
      </c>
      <c r="N69" s="12" t="s">
        <v>125</v>
      </c>
      <c r="O69" s="3" t="s">
        <v>43</v>
      </c>
      <c r="P69" s="3" t="s">
        <v>102</v>
      </c>
      <c r="Q69" s="19" t="s">
        <v>95</v>
      </c>
      <c r="R69" s="15" t="s">
        <v>102</v>
      </c>
      <c r="S69" s="14">
        <v>15424.83660130719</v>
      </c>
      <c r="T69" s="3" t="s">
        <v>83</v>
      </c>
      <c r="U69" s="32">
        <v>1.18</v>
      </c>
      <c r="V69" s="33" t="s">
        <v>33</v>
      </c>
      <c r="W69" s="12" t="s">
        <v>105</v>
      </c>
      <c r="X69" s="12" t="s">
        <v>125</v>
      </c>
      <c r="Y69" s="15" t="s">
        <v>102</v>
      </c>
      <c r="Z69" s="12" t="s">
        <v>4</v>
      </c>
      <c r="AA69" s="22">
        <v>0.45359237000000002</v>
      </c>
      <c r="AB69" s="77">
        <f t="shared" si="4"/>
        <v>6996.588190849674</v>
      </c>
      <c r="AC69" s="84">
        <f t="shared" si="5"/>
        <v>2.6014546937815552</v>
      </c>
      <c r="AD69" s="30">
        <v>1.019882179675994</v>
      </c>
      <c r="AE69" s="84">
        <f t="shared" si="0"/>
        <v>2.653177283422278</v>
      </c>
      <c r="AF69" s="14">
        <v>0.16269855098550873</v>
      </c>
      <c r="AG69" s="55">
        <f t="shared" si="15"/>
        <v>18563.188849422928</v>
      </c>
      <c r="AH69" s="55">
        <f t="shared" si="6"/>
        <v>3020.2039274714634</v>
      </c>
      <c r="AI69" s="56">
        <f>AK69+NPV('Step 1 - Study Scope'!$A$24,'Step 4 - LCCA'!AL69:BJ69)</f>
        <v>69332.484007727326</v>
      </c>
      <c r="AJ69" s="56">
        <f>BK69+NPV('Step 1 - Study Scope'!$A$25,'Step 4 - LCCA'!BL69:CJ69)</f>
        <v>11226.395194965782</v>
      </c>
      <c r="AK69" s="56"/>
      <c r="AQ69" s="57">
        <f>$AG69</f>
        <v>18563.188849422928</v>
      </c>
      <c r="AV69" s="57">
        <f>$AG69</f>
        <v>18563.188849422928</v>
      </c>
      <c r="BA69" s="57">
        <f>$AG69</f>
        <v>18563.188849422928</v>
      </c>
      <c r="BF69" s="57">
        <f>$AG69</f>
        <v>18563.188849422928</v>
      </c>
      <c r="BG69" s="57"/>
      <c r="BH69" s="57"/>
      <c r="BI69" s="57"/>
      <c r="BJ69" s="57"/>
      <c r="BL69" s="57"/>
      <c r="BQ69" s="57">
        <f>$AH69</f>
        <v>3020.2039274714634</v>
      </c>
      <c r="BV69" s="57">
        <f>$AH69</f>
        <v>3020.2039274714634</v>
      </c>
      <c r="CA69" s="57">
        <f>$AH69</f>
        <v>3020.2039274714634</v>
      </c>
      <c r="CF69" s="57">
        <f>$AH69</f>
        <v>3020.2039274714634</v>
      </c>
    </row>
    <row r="70" spans="1:88" x14ac:dyDescent="0.25">
      <c r="A70" s="9">
        <v>65</v>
      </c>
      <c r="B70" s="12" t="s">
        <v>286</v>
      </c>
      <c r="C70" s="12" t="s">
        <v>17</v>
      </c>
      <c r="D70" s="12" t="s">
        <v>20</v>
      </c>
      <c r="E70" s="12" t="s">
        <v>16</v>
      </c>
      <c r="F70" s="12" t="s">
        <v>156</v>
      </c>
      <c r="G70" s="18">
        <f>'Step 1 - Study Scope'!$A$16</f>
        <v>101325</v>
      </c>
      <c r="H70" s="12" t="s">
        <v>87</v>
      </c>
      <c r="I70" s="12">
        <v>1</v>
      </c>
      <c r="J70" s="12">
        <f>I70*'Step 1 - Study Scope'!$A$31</f>
        <v>4</v>
      </c>
      <c r="K70" s="12" t="s">
        <v>163</v>
      </c>
      <c r="L70" s="12" t="s">
        <v>146</v>
      </c>
      <c r="M70" s="12" t="s">
        <v>61</v>
      </c>
      <c r="N70" s="12" t="s">
        <v>125</v>
      </c>
      <c r="O70" s="3" t="s">
        <v>43</v>
      </c>
      <c r="P70" s="3" t="s">
        <v>102</v>
      </c>
      <c r="Q70" s="19" t="s">
        <v>95</v>
      </c>
      <c r="R70" s="15" t="s">
        <v>102</v>
      </c>
      <c r="S70" s="14">
        <v>1316.7543440140284</v>
      </c>
      <c r="T70" s="3" t="s">
        <v>83</v>
      </c>
      <c r="U70" s="32">
        <v>1.18</v>
      </c>
      <c r="V70" s="33" t="s">
        <v>33</v>
      </c>
      <c r="W70" s="12" t="s">
        <v>105</v>
      </c>
      <c r="X70" s="12" t="s">
        <v>125</v>
      </c>
      <c r="Y70" s="15" t="s">
        <v>102</v>
      </c>
      <c r="Z70" s="12" t="s">
        <v>4</v>
      </c>
      <c r="AA70" s="22">
        <v>0.45359237000000002</v>
      </c>
      <c r="AB70" s="77">
        <f t="shared" si="4"/>
        <v>597.2697236091185</v>
      </c>
      <c r="AC70" s="84">
        <f t="shared" si="5"/>
        <v>2.6014546937815552</v>
      </c>
      <c r="AD70" s="30">
        <v>1.019882179675994</v>
      </c>
      <c r="AE70" s="84">
        <f t="shared" ref="AE70:AE121" si="30">IFERROR(AC70*AD70,0)</f>
        <v>2.653177283422278</v>
      </c>
      <c r="AF70" s="14">
        <v>0.16269855098550873</v>
      </c>
      <c r="AG70" s="55">
        <f t="shared" ref="AG70:AG101" si="31">AB70*AE70*I70</f>
        <v>1584.6624627556159</v>
      </c>
      <c r="AH70" s="55">
        <f t="shared" si="6"/>
        <v>257.8222864914664</v>
      </c>
      <c r="AI70" s="56">
        <f>AK70+NPV('Step 1 - Study Scope'!$A$24,'Step 4 - LCCA'!AL70:BJ70)</f>
        <v>5918.6266835864799</v>
      </c>
      <c r="AJ70" s="56">
        <f>BK70+NPV('Step 1 - Study Scope'!$A$25,'Step 4 - LCCA'!BL70:CJ70)</f>
        <v>958.35080932634742</v>
      </c>
      <c r="AK70" s="56"/>
      <c r="AQ70" s="57">
        <f>$AG70</f>
        <v>1584.6624627556159</v>
      </c>
      <c r="AV70" s="57">
        <f>$AG70</f>
        <v>1584.6624627556159</v>
      </c>
      <c r="BA70" s="57">
        <f>$AG70</f>
        <v>1584.6624627556159</v>
      </c>
      <c r="BF70" s="57">
        <f>$AG70</f>
        <v>1584.6624627556159</v>
      </c>
      <c r="BG70" s="57"/>
      <c r="BH70" s="57"/>
      <c r="BI70" s="57"/>
      <c r="BJ70" s="57"/>
      <c r="BL70" s="57"/>
      <c r="BQ70" s="57">
        <f>$AH70</f>
        <v>257.8222864914664</v>
      </c>
      <c r="BV70" s="57">
        <f>$AH70</f>
        <v>257.8222864914664</v>
      </c>
      <c r="CA70" s="57">
        <f>$AH70</f>
        <v>257.8222864914664</v>
      </c>
      <c r="CF70" s="57">
        <f>$AH70</f>
        <v>257.8222864914664</v>
      </c>
    </row>
    <row r="71" spans="1:88" x14ac:dyDescent="0.25">
      <c r="A71" s="9">
        <v>66</v>
      </c>
      <c r="B71" s="12" t="s">
        <v>286</v>
      </c>
      <c r="C71" s="12" t="s">
        <v>17</v>
      </c>
      <c r="D71" s="12" t="s">
        <v>20</v>
      </c>
      <c r="E71" s="12" t="s">
        <v>16</v>
      </c>
      <c r="F71" s="12" t="s">
        <v>156</v>
      </c>
      <c r="G71" s="18">
        <f>'Step 1 - Study Scope'!$A$16</f>
        <v>101325</v>
      </c>
      <c r="H71" s="12" t="s">
        <v>87</v>
      </c>
      <c r="I71" s="12">
        <v>1</v>
      </c>
      <c r="J71" s="12">
        <f>I71*'Step 1 - Study Scope'!$A$31</f>
        <v>4</v>
      </c>
      <c r="K71" s="12" t="s">
        <v>84</v>
      </c>
      <c r="L71" s="12" t="s">
        <v>146</v>
      </c>
      <c r="M71" s="12" t="s">
        <v>61</v>
      </c>
      <c r="N71" s="12" t="s">
        <v>125</v>
      </c>
      <c r="O71" s="3" t="s">
        <v>43</v>
      </c>
      <c r="P71" s="3" t="s">
        <v>102</v>
      </c>
      <c r="Q71" s="19" t="s">
        <v>95</v>
      </c>
      <c r="R71" s="15" t="s">
        <v>102</v>
      </c>
      <c r="S71" s="14">
        <v>198771.25394548062</v>
      </c>
      <c r="T71" s="3" t="s">
        <v>73</v>
      </c>
      <c r="U71" s="32">
        <v>3.17</v>
      </c>
      <c r="V71" s="33" t="s">
        <v>33</v>
      </c>
      <c r="W71" s="12" t="s">
        <v>105</v>
      </c>
      <c r="X71" s="12" t="s">
        <v>125</v>
      </c>
      <c r="Y71" s="15" t="s">
        <v>102</v>
      </c>
      <c r="Z71" s="12" t="s">
        <v>132</v>
      </c>
      <c r="AA71" s="22">
        <v>3.78541178</v>
      </c>
      <c r="AB71" s="77">
        <f t="shared" ref="AB71:AB122" si="32">S71*AA71</f>
        <v>752431.04621059389</v>
      </c>
      <c r="AC71" s="84">
        <f t="shared" ref="AC71:AC122" si="33">IFERROR(U71/AA71,0)</f>
        <v>0.83742540686022804</v>
      </c>
      <c r="AD71" s="30">
        <v>1.019882179675994</v>
      </c>
      <c r="AE71" s="84">
        <f t="shared" si="30"/>
        <v>0.85407524926466549</v>
      </c>
      <c r="AF71" s="14">
        <v>0.16269855098550873</v>
      </c>
      <c r="AG71" s="55">
        <f t="shared" si="31"/>
        <v>642632.733346786</v>
      </c>
      <c r="AH71" s="55">
        <f t="shared" ref="AH71:AH121" si="34">IF(W71="Supply Chain",AF71*($AB71*$AE71),AF71*$AB71)*$I71</f>
        <v>104555.41453137889</v>
      </c>
      <c r="AI71" s="56">
        <f>AK71+NPV('Step 1 - Study Scope'!$A$24,'Step 4 - LCCA'!AL71:BJ71)</f>
        <v>2400197.7283656853</v>
      </c>
      <c r="AJ71" s="56">
        <f>BK71+NPV('Step 1 - Study Scope'!$A$25,'Step 4 - LCCA'!BL71:CJ71)</f>
        <v>388642.76435976464</v>
      </c>
      <c r="AK71" s="56"/>
      <c r="AQ71" s="57">
        <f>$AG71</f>
        <v>642632.733346786</v>
      </c>
      <c r="AV71" s="57">
        <f>$AG71</f>
        <v>642632.733346786</v>
      </c>
      <c r="BA71" s="57">
        <f>$AG71</f>
        <v>642632.733346786</v>
      </c>
      <c r="BF71" s="57">
        <f>$AG71</f>
        <v>642632.733346786</v>
      </c>
      <c r="BG71" s="57"/>
      <c r="BH71" s="57"/>
      <c r="BI71" s="57"/>
      <c r="BJ71" s="57"/>
      <c r="BL71" s="57"/>
      <c r="BQ71" s="57">
        <f>$AH71</f>
        <v>104555.41453137889</v>
      </c>
      <c r="BV71" s="57">
        <f>$AH71</f>
        <v>104555.41453137889</v>
      </c>
      <c r="CA71" s="57">
        <f>$AH71</f>
        <v>104555.41453137889</v>
      </c>
      <c r="CF71" s="57">
        <f>$AH71</f>
        <v>104555.41453137889</v>
      </c>
    </row>
    <row r="72" spans="1:88" x14ac:dyDescent="0.25">
      <c r="A72" s="9">
        <v>67</v>
      </c>
      <c r="B72" s="12" t="s">
        <v>286</v>
      </c>
      <c r="C72" s="12" t="s">
        <v>339</v>
      </c>
      <c r="D72" s="12" t="s">
        <v>328</v>
      </c>
      <c r="E72" s="12" t="s">
        <v>91</v>
      </c>
      <c r="F72" s="12" t="s">
        <v>159</v>
      </c>
      <c r="G72" s="12">
        <v>1</v>
      </c>
      <c r="H72" s="12" t="s">
        <v>111</v>
      </c>
      <c r="I72" s="12">
        <v>1</v>
      </c>
      <c r="J72" s="12">
        <v>1</v>
      </c>
      <c r="K72" s="12" t="s">
        <v>264</v>
      </c>
      <c r="L72" s="12" t="s">
        <v>46</v>
      </c>
      <c r="M72" s="12" t="s">
        <v>0</v>
      </c>
      <c r="N72" s="12" t="s">
        <v>126</v>
      </c>
      <c r="O72" s="3" t="s">
        <v>34</v>
      </c>
      <c r="P72" s="3" t="s">
        <v>102</v>
      </c>
      <c r="Q72" s="19" t="s">
        <v>95</v>
      </c>
      <c r="R72" s="15" t="s">
        <v>102</v>
      </c>
      <c r="S72" s="14">
        <v>55626.757498236242</v>
      </c>
      <c r="T72" s="3" t="s">
        <v>73</v>
      </c>
      <c r="U72" s="32">
        <v>2.5299999999999997E-3</v>
      </c>
      <c r="V72" s="33" t="s">
        <v>33</v>
      </c>
      <c r="W72" s="12" t="s">
        <v>105</v>
      </c>
      <c r="X72" s="12" t="s">
        <v>126</v>
      </c>
      <c r="Y72" s="15" t="s">
        <v>102</v>
      </c>
      <c r="Z72" s="12" t="s">
        <v>133</v>
      </c>
      <c r="AA72" s="22">
        <v>3.7854120000000002E-3</v>
      </c>
      <c r="AB72" s="77">
        <f t="shared" si="32"/>
        <v>210.57019535491347</v>
      </c>
      <c r="AC72" s="84">
        <f t="shared" si="33"/>
        <v>0.66835525432898701</v>
      </c>
      <c r="AD72" s="30">
        <v>1.0303475281448851</v>
      </c>
      <c r="AE72" s="84">
        <f t="shared" si="30"/>
        <v>0.68863818422051781</v>
      </c>
      <c r="AF72" s="14">
        <v>0.15371370045932792</v>
      </c>
      <c r="AG72" s="55">
        <f t="shared" si="31"/>
        <v>145.00667698016733</v>
      </c>
      <c r="AH72" s="55">
        <f t="shared" si="34"/>
        <v>22.289512909931961</v>
      </c>
      <c r="AI72" s="56">
        <f>AK72+NPV('Step 1 - Study Scope'!$A$24,'Step 4 - LCCA'!AL72:BJ72)</f>
        <v>145.00667698016733</v>
      </c>
      <c r="AJ72" s="56">
        <f>BK72+NPV('Step 1 - Study Scope'!$A$25,'Step 4 - LCCA'!BL72:CJ72)</f>
        <v>22.289512909931961</v>
      </c>
      <c r="AK72" s="57">
        <f>$AG72</f>
        <v>145.00667698016733</v>
      </c>
      <c r="AL72" s="57"/>
      <c r="BK72" s="57">
        <f>$AH72</f>
        <v>22.289512909931961</v>
      </c>
    </row>
    <row r="73" spans="1:88" x14ac:dyDescent="0.25">
      <c r="A73" s="9">
        <v>68</v>
      </c>
      <c r="B73" s="13" t="s">
        <v>286</v>
      </c>
      <c r="C73" s="13" t="s">
        <v>339</v>
      </c>
      <c r="D73" s="13" t="s">
        <v>328</v>
      </c>
      <c r="E73" s="13" t="s">
        <v>91</v>
      </c>
      <c r="F73" s="13" t="s">
        <v>159</v>
      </c>
      <c r="G73" s="13">
        <v>1</v>
      </c>
      <c r="H73" s="13" t="s">
        <v>111</v>
      </c>
      <c r="I73" s="13">
        <v>1</v>
      </c>
      <c r="J73" s="13">
        <v>1</v>
      </c>
      <c r="K73" s="13" t="s">
        <v>149</v>
      </c>
      <c r="L73" s="13" t="s">
        <v>46</v>
      </c>
      <c r="M73" s="13" t="s">
        <v>0</v>
      </c>
      <c r="N73" s="13" t="s">
        <v>102</v>
      </c>
      <c r="O73" s="15" t="s">
        <v>102</v>
      </c>
      <c r="P73" s="15" t="s">
        <v>102</v>
      </c>
      <c r="Q73" s="19" t="s">
        <v>95</v>
      </c>
      <c r="R73" s="15" t="s">
        <v>139</v>
      </c>
      <c r="S73" s="14">
        <v>55626.757498236242</v>
      </c>
      <c r="T73" s="15" t="s">
        <v>73</v>
      </c>
      <c r="U73" s="32">
        <v>0</v>
      </c>
      <c r="V73" s="33" t="s">
        <v>102</v>
      </c>
      <c r="W73" s="13" t="s">
        <v>135</v>
      </c>
      <c r="X73" s="13" t="s">
        <v>136</v>
      </c>
      <c r="Y73" s="15" t="s">
        <v>140</v>
      </c>
      <c r="Z73" s="12" t="s">
        <v>133</v>
      </c>
      <c r="AA73" s="22">
        <v>3.7854120000000002E-3</v>
      </c>
      <c r="AB73" s="77">
        <f t="shared" si="32"/>
        <v>210.57019535491347</v>
      </c>
      <c r="AC73" s="84">
        <f t="shared" si="33"/>
        <v>0</v>
      </c>
      <c r="AD73" s="30">
        <v>1</v>
      </c>
      <c r="AE73" s="84">
        <f t="shared" si="30"/>
        <v>0</v>
      </c>
      <c r="AF73" s="14">
        <v>1.3387817999999999E-2</v>
      </c>
      <c r="AG73" s="55">
        <f t="shared" si="31"/>
        <v>0</v>
      </c>
      <c r="AH73" s="55">
        <f t="shared" si="34"/>
        <v>2.8190754516360266</v>
      </c>
      <c r="AI73" s="56">
        <f>AK73+NPV('Step 1 - Study Scope'!$A$24,'Step 4 - LCCA'!AL73:BJ73)</f>
        <v>0</v>
      </c>
      <c r="AJ73" s="56">
        <f>BK73+NPV('Step 1 - Study Scope'!$A$25,'Step 4 - LCCA'!BL73:CJ73)</f>
        <v>2.8190754516360266</v>
      </c>
      <c r="AK73" s="57">
        <f>$AG73</f>
        <v>0</v>
      </c>
      <c r="AL73" s="57"/>
      <c r="BK73" s="57">
        <f>$AH73</f>
        <v>2.8190754516360266</v>
      </c>
    </row>
    <row r="74" spans="1:88" x14ac:dyDescent="0.25">
      <c r="A74" s="9">
        <v>69</v>
      </c>
      <c r="B74" s="12" t="s">
        <v>286</v>
      </c>
      <c r="C74" s="12" t="s">
        <v>17</v>
      </c>
      <c r="D74" s="12" t="s">
        <v>20</v>
      </c>
      <c r="E74" s="12" t="s">
        <v>325</v>
      </c>
      <c r="F74" s="12" t="s">
        <v>156</v>
      </c>
      <c r="G74" s="18">
        <f>'Step 1 - Study Scope'!$A$16</f>
        <v>101325</v>
      </c>
      <c r="H74" s="12" t="s">
        <v>87</v>
      </c>
      <c r="I74" s="12">
        <v>1</v>
      </c>
      <c r="J74" s="12">
        <f>I74*'Step 1 - Study Scope'!$A$31</f>
        <v>4</v>
      </c>
      <c r="K74" s="12" t="s">
        <v>264</v>
      </c>
      <c r="L74" s="12" t="s">
        <v>46</v>
      </c>
      <c r="M74" s="12" t="s">
        <v>0</v>
      </c>
      <c r="N74" s="12" t="s">
        <v>126</v>
      </c>
      <c r="O74" s="3" t="s">
        <v>34</v>
      </c>
      <c r="P74" s="3" t="s">
        <v>102</v>
      </c>
      <c r="Q74" s="19" t="s">
        <v>95</v>
      </c>
      <c r="R74" s="15" t="s">
        <v>102</v>
      </c>
      <c r="S74" s="14">
        <v>198771253.94548064</v>
      </c>
      <c r="T74" s="3" t="s">
        <v>73</v>
      </c>
      <c r="U74" s="32">
        <v>2.5299999999999997E-3</v>
      </c>
      <c r="V74" s="33" t="s">
        <v>33</v>
      </c>
      <c r="W74" s="12" t="s">
        <v>105</v>
      </c>
      <c r="X74" s="12" t="s">
        <v>126</v>
      </c>
      <c r="Y74" s="15" t="s">
        <v>102</v>
      </c>
      <c r="Z74" s="12" t="s">
        <v>133</v>
      </c>
      <c r="AA74" s="22">
        <v>3.7854120000000002E-3</v>
      </c>
      <c r="AB74" s="77">
        <f t="shared" si="32"/>
        <v>752431.08994026983</v>
      </c>
      <c r="AC74" s="84">
        <f t="shared" si="33"/>
        <v>0.66835525432898701</v>
      </c>
      <c r="AD74" s="30">
        <v>1.0303475281448851</v>
      </c>
      <c r="AE74" s="84">
        <f t="shared" si="30"/>
        <v>0.68863818422051781</v>
      </c>
      <c r="AF74" s="14">
        <v>0.15371370045932792</v>
      </c>
      <c r="AG74" s="55">
        <f t="shared" si="31"/>
        <v>518152.77952753252</v>
      </c>
      <c r="AH74" s="55">
        <f t="shared" si="34"/>
        <v>79647.181144463306</v>
      </c>
      <c r="AI74" s="56">
        <f>AK74+NPV('Step 1 - Study Scope'!$A$24,'Step 4 - LCCA'!AL74:BJ74)</f>
        <v>1935271.9832545854</v>
      </c>
      <c r="AJ74" s="56">
        <f>BK74+NPV('Step 1 - Study Scope'!$A$25,'Step 4 - LCCA'!BL74:CJ74)</f>
        <v>296056.40982043277</v>
      </c>
      <c r="AK74" s="56"/>
      <c r="AQ74" s="57">
        <f>$AG74</f>
        <v>518152.77952753252</v>
      </c>
      <c r="AV74" s="57">
        <f>$AG74</f>
        <v>518152.77952753252</v>
      </c>
      <c r="BA74" s="57">
        <f>$AG74</f>
        <v>518152.77952753252</v>
      </c>
      <c r="BF74" s="57">
        <f>$AG74</f>
        <v>518152.77952753252</v>
      </c>
      <c r="BG74" s="57"/>
      <c r="BH74" s="57"/>
      <c r="BI74" s="57"/>
      <c r="BJ74" s="57"/>
      <c r="BL74" s="57"/>
      <c r="BQ74" s="57">
        <f>$AH74</f>
        <v>79647.181144463306</v>
      </c>
      <c r="BV74" s="57">
        <f>$AH74</f>
        <v>79647.181144463306</v>
      </c>
      <c r="CA74" s="57">
        <f>$AH74</f>
        <v>79647.181144463306</v>
      </c>
      <c r="CF74" s="57">
        <f>$AH74</f>
        <v>79647.181144463306</v>
      </c>
    </row>
    <row r="75" spans="1:88" x14ac:dyDescent="0.25">
      <c r="A75" s="9">
        <v>70</v>
      </c>
      <c r="B75" s="13" t="s">
        <v>286</v>
      </c>
      <c r="C75" s="13" t="s">
        <v>17</v>
      </c>
      <c r="D75" s="13" t="s">
        <v>20</v>
      </c>
      <c r="E75" s="13" t="s">
        <v>325</v>
      </c>
      <c r="F75" s="13" t="s">
        <v>156</v>
      </c>
      <c r="G75" s="18">
        <f>'Step 1 - Study Scope'!$A$16</f>
        <v>101325</v>
      </c>
      <c r="H75" s="13" t="s">
        <v>87</v>
      </c>
      <c r="I75" s="13">
        <v>1</v>
      </c>
      <c r="J75" s="12">
        <f>I75*'Step 1 - Study Scope'!$A$31</f>
        <v>4</v>
      </c>
      <c r="K75" s="13" t="s">
        <v>149</v>
      </c>
      <c r="L75" s="13" t="s">
        <v>46</v>
      </c>
      <c r="M75" s="13" t="s">
        <v>0</v>
      </c>
      <c r="N75" s="13" t="s">
        <v>102</v>
      </c>
      <c r="O75" s="15" t="s">
        <v>102</v>
      </c>
      <c r="P75" s="15" t="s">
        <v>102</v>
      </c>
      <c r="Q75" s="19" t="s">
        <v>95</v>
      </c>
      <c r="R75" s="15" t="s">
        <v>139</v>
      </c>
      <c r="S75" s="14">
        <v>198771253.94548064</v>
      </c>
      <c r="T75" s="15" t="s">
        <v>73</v>
      </c>
      <c r="U75" s="32">
        <v>0</v>
      </c>
      <c r="V75" s="33" t="s">
        <v>102</v>
      </c>
      <c r="W75" s="13" t="s">
        <v>135</v>
      </c>
      <c r="X75" s="13" t="s">
        <v>136</v>
      </c>
      <c r="Y75" s="15" t="s">
        <v>140</v>
      </c>
      <c r="Z75" s="12" t="s">
        <v>133</v>
      </c>
      <c r="AA75" s="22">
        <v>3.7854120000000002E-3</v>
      </c>
      <c r="AB75" s="77">
        <f t="shared" si="32"/>
        <v>752431.08994026983</v>
      </c>
      <c r="AC75" s="84">
        <f t="shared" si="33"/>
        <v>0</v>
      </c>
      <c r="AD75" s="30">
        <v>1</v>
      </c>
      <c r="AE75" s="84">
        <f t="shared" si="30"/>
        <v>0</v>
      </c>
      <c r="AF75" s="14">
        <v>1.3387817999999999E-2</v>
      </c>
      <c r="AG75" s="55">
        <f t="shared" si="31"/>
        <v>0</v>
      </c>
      <c r="AH75" s="55">
        <f t="shared" si="34"/>
        <v>10073.410489661963</v>
      </c>
      <c r="AI75" s="56">
        <f>AK75+NPV('Step 1 - Study Scope'!$A$24,'Step 4 - LCCA'!AL75:BJ75)</f>
        <v>0</v>
      </c>
      <c r="AJ75" s="56">
        <f>BK75+NPV('Step 1 - Study Scope'!$A$25,'Step 4 - LCCA'!BL75:CJ75)</f>
        <v>37443.858041975705</v>
      </c>
      <c r="AK75" s="56"/>
      <c r="AQ75" s="57">
        <f>$AG75</f>
        <v>0</v>
      </c>
      <c r="AV75" s="57">
        <f>$AG75</f>
        <v>0</v>
      </c>
      <c r="BA75" s="57">
        <f>$AG75</f>
        <v>0</v>
      </c>
      <c r="BF75" s="57">
        <f>$AG75</f>
        <v>0</v>
      </c>
      <c r="BG75" s="57"/>
      <c r="BH75" s="57"/>
      <c r="BI75" s="57"/>
      <c r="BJ75" s="57"/>
      <c r="BL75" s="57"/>
      <c r="BQ75" s="57">
        <f>$AH75</f>
        <v>10073.410489661963</v>
      </c>
      <c r="BV75" s="57">
        <f>$AH75</f>
        <v>10073.410489661963</v>
      </c>
      <c r="CA75" s="57">
        <f>$AH75</f>
        <v>10073.410489661963</v>
      </c>
      <c r="CF75" s="57">
        <f>$AH75</f>
        <v>10073.410489661963</v>
      </c>
    </row>
    <row r="76" spans="1:88" x14ac:dyDescent="0.25">
      <c r="A76" s="9">
        <v>71</v>
      </c>
      <c r="B76" s="13" t="s">
        <v>286</v>
      </c>
      <c r="C76" s="13" t="s">
        <v>339</v>
      </c>
      <c r="D76" s="13" t="s">
        <v>328</v>
      </c>
      <c r="E76" s="13" t="s">
        <v>16</v>
      </c>
      <c r="F76" s="12" t="s">
        <v>159</v>
      </c>
      <c r="G76" s="12">
        <v>1</v>
      </c>
      <c r="H76" s="12" t="s">
        <v>111</v>
      </c>
      <c r="I76" s="12">
        <v>1</v>
      </c>
      <c r="J76" s="12">
        <v>1</v>
      </c>
      <c r="K76" s="13" t="s">
        <v>84</v>
      </c>
      <c r="L76" s="12" t="s">
        <v>146</v>
      </c>
      <c r="M76" s="12" t="s">
        <v>61</v>
      </c>
      <c r="N76" s="12" t="s">
        <v>125</v>
      </c>
      <c r="O76" s="3" t="s">
        <v>43</v>
      </c>
      <c r="P76" s="3" t="s">
        <v>102</v>
      </c>
      <c r="Q76" s="19" t="s">
        <v>95</v>
      </c>
      <c r="R76" s="15" t="s">
        <v>102</v>
      </c>
      <c r="S76" s="14">
        <v>55626.757498236242</v>
      </c>
      <c r="T76" s="3" t="s">
        <v>73</v>
      </c>
      <c r="U76" s="32">
        <v>3.17</v>
      </c>
      <c r="V76" s="33" t="s">
        <v>33</v>
      </c>
      <c r="W76" s="12" t="s">
        <v>105</v>
      </c>
      <c r="X76" s="12" t="s">
        <v>125</v>
      </c>
      <c r="Y76" s="15" t="s">
        <v>102</v>
      </c>
      <c r="Z76" s="12" t="s">
        <v>132</v>
      </c>
      <c r="AA76" s="22">
        <v>3.78541178</v>
      </c>
      <c r="AB76" s="77">
        <f t="shared" si="32"/>
        <v>210570.18311702681</v>
      </c>
      <c r="AC76" s="84">
        <f t="shared" si="33"/>
        <v>0.83742540686022804</v>
      </c>
      <c r="AD76" s="30">
        <v>1.019882179675994</v>
      </c>
      <c r="AE76" s="84">
        <f t="shared" si="30"/>
        <v>0.85407524926466549</v>
      </c>
      <c r="AF76" s="14">
        <v>0.16269855098550873</v>
      </c>
      <c r="AG76" s="55">
        <f t="shared" si="31"/>
        <v>179842.78163338095</v>
      </c>
      <c r="AH76" s="55">
        <f t="shared" si="34"/>
        <v>29260.159976954343</v>
      </c>
      <c r="AI76" s="56">
        <f>AK76+NPV('Step 1 - Study Scope'!$A$24,'Step 4 - LCCA'!AL76:BJ76)</f>
        <v>179842.78163338095</v>
      </c>
      <c r="AJ76" s="56">
        <f>BK76+NPV('Step 1 - Study Scope'!$A$25,'Step 4 - LCCA'!BL76:CJ76)</f>
        <v>29260.159976954343</v>
      </c>
      <c r="AK76" s="57">
        <f>$AG76</f>
        <v>179842.78163338095</v>
      </c>
      <c r="AL76" s="57"/>
      <c r="BK76" s="57">
        <f>$AH76</f>
        <v>29260.159976954343</v>
      </c>
    </row>
    <row r="77" spans="1:88" x14ac:dyDescent="0.25">
      <c r="A77" s="9">
        <v>72</v>
      </c>
      <c r="B77" s="13" t="s">
        <v>286</v>
      </c>
      <c r="C77" s="3" t="s">
        <v>17</v>
      </c>
      <c r="D77" s="3" t="s">
        <v>328</v>
      </c>
      <c r="E77" s="3" t="s">
        <v>327</v>
      </c>
      <c r="F77" s="12" t="s">
        <v>159</v>
      </c>
      <c r="G77" s="12">
        <v>1</v>
      </c>
      <c r="H77" s="12" t="s">
        <v>111</v>
      </c>
      <c r="I77" s="13">
        <f>'Step 1 - Study Scope'!$A$32</f>
        <v>52</v>
      </c>
      <c r="J77" s="13">
        <f>I77*'Step 1 - Study Scope'!$A$10</f>
        <v>1300</v>
      </c>
      <c r="K77" s="12" t="s">
        <v>264</v>
      </c>
      <c r="L77" s="12" t="s">
        <v>46</v>
      </c>
      <c r="M77" s="12" t="s">
        <v>0</v>
      </c>
      <c r="N77" s="12" t="s">
        <v>126</v>
      </c>
      <c r="O77" s="3" t="s">
        <v>34</v>
      </c>
      <c r="P77" s="3" t="s">
        <v>102</v>
      </c>
      <c r="Q77" s="19" t="s">
        <v>95</v>
      </c>
      <c r="R77" s="15" t="s">
        <v>102</v>
      </c>
      <c r="S77" s="14">
        <v>22306.027471875001</v>
      </c>
      <c r="T77" s="3" t="s">
        <v>73</v>
      </c>
      <c r="U77" s="32">
        <v>3.6700000000000001E-3</v>
      </c>
      <c r="V77" s="33" t="s">
        <v>33</v>
      </c>
      <c r="W77" s="12" t="s">
        <v>105</v>
      </c>
      <c r="X77" s="12" t="s">
        <v>126</v>
      </c>
      <c r="Y77" s="15" t="s">
        <v>102</v>
      </c>
      <c r="Z77" s="12" t="s">
        <v>132</v>
      </c>
      <c r="AA77" s="22">
        <v>3.78541178</v>
      </c>
      <c r="AB77" s="77">
        <f t="shared" si="32"/>
        <v>84437.499157039245</v>
      </c>
      <c r="AC77" s="84">
        <f t="shared" si="33"/>
        <v>9.6951143317887596E-4</v>
      </c>
      <c r="AD77" s="30">
        <v>1.0303475281448851</v>
      </c>
      <c r="AE77" s="84">
        <f t="shared" si="30"/>
        <v>9.9893370868405981E-4</v>
      </c>
      <c r="AF77" s="14">
        <v>0.15371370045932792</v>
      </c>
      <c r="AG77" s="55">
        <f t="shared" si="31"/>
        <v>4386.0681376173161</v>
      </c>
      <c r="AH77" s="55">
        <f t="shared" si="34"/>
        <v>674.19876389991043</v>
      </c>
      <c r="AI77" s="56">
        <f>AK77+NPV('Step 1 - Study Scope'!$A$24,'Step 4 - LCCA'!AL77:BJ77)</f>
        <v>78105.547536233425</v>
      </c>
      <c r="AJ77" s="56">
        <f>BK77+NPV('Step 1 - Study Scope'!$A$25,'Step 4 - LCCA'!BL77:CJ77)</f>
        <v>11739.922649066215</v>
      </c>
      <c r="AK77" s="56"/>
      <c r="AL77" s="57">
        <f t="shared" ref="AL77:AU79" si="35">$AG77</f>
        <v>4386.0681376173161</v>
      </c>
      <c r="AM77" s="57">
        <f t="shared" si="35"/>
        <v>4386.0681376173161</v>
      </c>
      <c r="AN77" s="57">
        <f t="shared" si="35"/>
        <v>4386.0681376173161</v>
      </c>
      <c r="AO77" s="57">
        <f t="shared" si="35"/>
        <v>4386.0681376173161</v>
      </c>
      <c r="AP77" s="57">
        <f t="shared" si="35"/>
        <v>4386.0681376173161</v>
      </c>
      <c r="AQ77" s="57">
        <f t="shared" si="35"/>
        <v>4386.0681376173161</v>
      </c>
      <c r="AR77" s="57">
        <f t="shared" si="35"/>
        <v>4386.0681376173161</v>
      </c>
      <c r="AS77" s="57">
        <f t="shared" si="35"/>
        <v>4386.0681376173161</v>
      </c>
      <c r="AT77" s="57">
        <f t="shared" si="35"/>
        <v>4386.0681376173161</v>
      </c>
      <c r="AU77" s="57">
        <f t="shared" si="35"/>
        <v>4386.0681376173161</v>
      </c>
      <c r="AV77" s="57">
        <f t="shared" ref="AV77:BJ79" si="36">$AG77</f>
        <v>4386.0681376173161</v>
      </c>
      <c r="AW77" s="57">
        <f t="shared" si="36"/>
        <v>4386.0681376173161</v>
      </c>
      <c r="AX77" s="57">
        <f t="shared" si="36"/>
        <v>4386.0681376173161</v>
      </c>
      <c r="AY77" s="57">
        <f t="shared" si="36"/>
        <v>4386.0681376173161</v>
      </c>
      <c r="AZ77" s="57">
        <f t="shared" si="36"/>
        <v>4386.0681376173161</v>
      </c>
      <c r="BA77" s="57">
        <f t="shared" si="36"/>
        <v>4386.0681376173161</v>
      </c>
      <c r="BB77" s="57">
        <f t="shared" si="36"/>
        <v>4386.0681376173161</v>
      </c>
      <c r="BC77" s="57">
        <f t="shared" si="36"/>
        <v>4386.0681376173161</v>
      </c>
      <c r="BD77" s="57">
        <f t="shared" si="36"/>
        <v>4386.0681376173161</v>
      </c>
      <c r="BE77" s="57">
        <f t="shared" si="36"/>
        <v>4386.0681376173161</v>
      </c>
      <c r="BF77" s="57">
        <f t="shared" si="36"/>
        <v>4386.0681376173161</v>
      </c>
      <c r="BG77" s="57">
        <f t="shared" si="36"/>
        <v>4386.0681376173161</v>
      </c>
      <c r="BH77" s="57">
        <f t="shared" si="36"/>
        <v>4386.0681376173161</v>
      </c>
      <c r="BI77" s="57">
        <f t="shared" si="36"/>
        <v>4386.0681376173161</v>
      </c>
      <c r="BJ77" s="57">
        <f t="shared" si="36"/>
        <v>4386.0681376173161</v>
      </c>
      <c r="BK77" s="57"/>
      <c r="BL77" s="57">
        <f t="shared" ref="BL77:BU79" si="37">$AH77</f>
        <v>674.19876389991043</v>
      </c>
      <c r="BM77" s="57">
        <f t="shared" si="37"/>
        <v>674.19876389991043</v>
      </c>
      <c r="BN77" s="57">
        <f t="shared" si="37"/>
        <v>674.19876389991043</v>
      </c>
      <c r="BO77" s="57">
        <f t="shared" si="37"/>
        <v>674.19876389991043</v>
      </c>
      <c r="BP77" s="57">
        <f t="shared" si="37"/>
        <v>674.19876389991043</v>
      </c>
      <c r="BQ77" s="57">
        <f t="shared" si="37"/>
        <v>674.19876389991043</v>
      </c>
      <c r="BR77" s="57">
        <f t="shared" si="37"/>
        <v>674.19876389991043</v>
      </c>
      <c r="BS77" s="57">
        <f t="shared" si="37"/>
        <v>674.19876389991043</v>
      </c>
      <c r="BT77" s="57">
        <f t="shared" si="37"/>
        <v>674.19876389991043</v>
      </c>
      <c r="BU77" s="57">
        <f t="shared" si="37"/>
        <v>674.19876389991043</v>
      </c>
      <c r="BV77" s="57">
        <f t="shared" ref="BV77:CJ79" si="38">$AH77</f>
        <v>674.19876389991043</v>
      </c>
      <c r="BW77" s="57">
        <f t="shared" si="38"/>
        <v>674.19876389991043</v>
      </c>
      <c r="BX77" s="57">
        <f t="shared" si="38"/>
        <v>674.19876389991043</v>
      </c>
      <c r="BY77" s="57">
        <f t="shared" si="38"/>
        <v>674.19876389991043</v>
      </c>
      <c r="BZ77" s="57">
        <f t="shared" si="38"/>
        <v>674.19876389991043</v>
      </c>
      <c r="CA77" s="57">
        <f t="shared" si="38"/>
        <v>674.19876389991043</v>
      </c>
      <c r="CB77" s="57">
        <f t="shared" si="38"/>
        <v>674.19876389991043</v>
      </c>
      <c r="CC77" s="57">
        <f t="shared" si="38"/>
        <v>674.19876389991043</v>
      </c>
      <c r="CD77" s="57">
        <f t="shared" si="38"/>
        <v>674.19876389991043</v>
      </c>
      <c r="CE77" s="57">
        <f t="shared" si="38"/>
        <v>674.19876389991043</v>
      </c>
      <c r="CF77" s="57">
        <f t="shared" si="38"/>
        <v>674.19876389991043</v>
      </c>
      <c r="CG77" s="57">
        <f t="shared" si="38"/>
        <v>674.19876389991043</v>
      </c>
      <c r="CH77" s="57">
        <f t="shared" si="38"/>
        <v>674.19876389991043</v>
      </c>
      <c r="CI77" s="57">
        <f t="shared" si="38"/>
        <v>674.19876389991043</v>
      </c>
      <c r="CJ77" s="57">
        <f t="shared" si="38"/>
        <v>674.19876389991043</v>
      </c>
    </row>
    <row r="78" spans="1:88" x14ac:dyDescent="0.25">
      <c r="A78" s="9">
        <v>73</v>
      </c>
      <c r="B78" s="13" t="s">
        <v>286</v>
      </c>
      <c r="C78" s="15" t="s">
        <v>17</v>
      </c>
      <c r="D78" s="15" t="s">
        <v>328</v>
      </c>
      <c r="E78" s="3" t="s">
        <v>327</v>
      </c>
      <c r="F78" s="13" t="s">
        <v>159</v>
      </c>
      <c r="G78" s="13">
        <v>1</v>
      </c>
      <c r="H78" s="13" t="s">
        <v>111</v>
      </c>
      <c r="I78" s="13">
        <f>'Step 1 - Study Scope'!$A$32</f>
        <v>52</v>
      </c>
      <c r="J78" s="13">
        <f>I78*'Step 1 - Study Scope'!$A$10</f>
        <v>1300</v>
      </c>
      <c r="K78" s="13" t="s">
        <v>149</v>
      </c>
      <c r="L78" s="13" t="s">
        <v>46</v>
      </c>
      <c r="M78" s="13" t="s">
        <v>0</v>
      </c>
      <c r="N78" s="13" t="s">
        <v>102</v>
      </c>
      <c r="O78" s="15" t="s">
        <v>102</v>
      </c>
      <c r="P78" s="15" t="s">
        <v>102</v>
      </c>
      <c r="Q78" s="19" t="s">
        <v>95</v>
      </c>
      <c r="R78" s="15" t="s">
        <v>139</v>
      </c>
      <c r="S78" s="14">
        <v>22306.027471875001</v>
      </c>
      <c r="T78" s="15" t="s">
        <v>73</v>
      </c>
      <c r="U78" s="32">
        <v>0</v>
      </c>
      <c r="V78" s="33" t="s">
        <v>102</v>
      </c>
      <c r="W78" s="13" t="s">
        <v>135</v>
      </c>
      <c r="X78" s="13" t="s">
        <v>136</v>
      </c>
      <c r="Y78" s="15" t="s">
        <v>140</v>
      </c>
      <c r="Z78" s="12" t="s">
        <v>132</v>
      </c>
      <c r="AA78" s="22">
        <v>3.78541178</v>
      </c>
      <c r="AB78" s="77">
        <f t="shared" si="32"/>
        <v>84437.499157039245</v>
      </c>
      <c r="AC78" s="84">
        <f t="shared" si="33"/>
        <v>0</v>
      </c>
      <c r="AD78" s="30">
        <v>1</v>
      </c>
      <c r="AE78" s="84">
        <f t="shared" si="30"/>
        <v>0</v>
      </c>
      <c r="AF78" s="14">
        <v>1.3387817999999999E-2</v>
      </c>
      <c r="AG78" s="55">
        <f t="shared" si="31"/>
        <v>0</v>
      </c>
      <c r="AH78" s="55">
        <f t="shared" si="34"/>
        <v>58782.561296658925</v>
      </c>
      <c r="AI78" s="56">
        <f>AK78+NPV('Step 1 - Study Scope'!$A$24,'Step 4 - LCCA'!AL78:BJ78)</f>
        <v>0</v>
      </c>
      <c r="AJ78" s="56">
        <f>BK78+NPV('Step 1 - Study Scope'!$A$25,'Step 4 - LCCA'!BL78:CJ78)</f>
        <v>1023589.4215303247</v>
      </c>
      <c r="AK78" s="56"/>
      <c r="AL78" s="57">
        <f t="shared" si="35"/>
        <v>0</v>
      </c>
      <c r="AM78" s="57">
        <f t="shared" si="35"/>
        <v>0</v>
      </c>
      <c r="AN78" s="57">
        <f t="shared" si="35"/>
        <v>0</v>
      </c>
      <c r="AO78" s="57">
        <f t="shared" si="35"/>
        <v>0</v>
      </c>
      <c r="AP78" s="57">
        <f t="shared" si="35"/>
        <v>0</v>
      </c>
      <c r="AQ78" s="57">
        <f t="shared" si="35"/>
        <v>0</v>
      </c>
      <c r="AR78" s="57">
        <f t="shared" si="35"/>
        <v>0</v>
      </c>
      <c r="AS78" s="57">
        <f t="shared" si="35"/>
        <v>0</v>
      </c>
      <c r="AT78" s="57">
        <f t="shared" si="35"/>
        <v>0</v>
      </c>
      <c r="AU78" s="57">
        <f t="shared" si="35"/>
        <v>0</v>
      </c>
      <c r="AV78" s="57">
        <f t="shared" si="36"/>
        <v>0</v>
      </c>
      <c r="AW78" s="57">
        <f t="shared" si="36"/>
        <v>0</v>
      </c>
      <c r="AX78" s="57">
        <f t="shared" si="36"/>
        <v>0</v>
      </c>
      <c r="AY78" s="57">
        <f t="shared" si="36"/>
        <v>0</v>
      </c>
      <c r="AZ78" s="57">
        <f t="shared" si="36"/>
        <v>0</v>
      </c>
      <c r="BA78" s="57">
        <f t="shared" si="36"/>
        <v>0</v>
      </c>
      <c r="BB78" s="57">
        <f t="shared" si="36"/>
        <v>0</v>
      </c>
      <c r="BC78" s="57">
        <f t="shared" si="36"/>
        <v>0</v>
      </c>
      <c r="BD78" s="57">
        <f t="shared" si="36"/>
        <v>0</v>
      </c>
      <c r="BE78" s="57">
        <f t="shared" si="36"/>
        <v>0</v>
      </c>
      <c r="BF78" s="57">
        <f t="shared" si="36"/>
        <v>0</v>
      </c>
      <c r="BG78" s="57">
        <f t="shared" si="36"/>
        <v>0</v>
      </c>
      <c r="BH78" s="57">
        <f t="shared" si="36"/>
        <v>0</v>
      </c>
      <c r="BI78" s="57">
        <f t="shared" si="36"/>
        <v>0</v>
      </c>
      <c r="BJ78" s="57">
        <f t="shared" si="36"/>
        <v>0</v>
      </c>
      <c r="BK78" s="57"/>
      <c r="BL78" s="57">
        <f t="shared" si="37"/>
        <v>58782.561296658925</v>
      </c>
      <c r="BM78" s="57">
        <f t="shared" si="37"/>
        <v>58782.561296658925</v>
      </c>
      <c r="BN78" s="57">
        <f t="shared" si="37"/>
        <v>58782.561296658925</v>
      </c>
      <c r="BO78" s="57">
        <f t="shared" si="37"/>
        <v>58782.561296658925</v>
      </c>
      <c r="BP78" s="57">
        <f t="shared" si="37"/>
        <v>58782.561296658925</v>
      </c>
      <c r="BQ78" s="57">
        <f t="shared" si="37"/>
        <v>58782.561296658925</v>
      </c>
      <c r="BR78" s="57">
        <f t="shared" si="37"/>
        <v>58782.561296658925</v>
      </c>
      <c r="BS78" s="57">
        <f t="shared" si="37"/>
        <v>58782.561296658925</v>
      </c>
      <c r="BT78" s="57">
        <f t="shared" si="37"/>
        <v>58782.561296658925</v>
      </c>
      <c r="BU78" s="57">
        <f t="shared" si="37"/>
        <v>58782.561296658925</v>
      </c>
      <c r="BV78" s="57">
        <f t="shared" si="38"/>
        <v>58782.561296658925</v>
      </c>
      <c r="BW78" s="57">
        <f t="shared" si="38"/>
        <v>58782.561296658925</v>
      </c>
      <c r="BX78" s="57">
        <f t="shared" si="38"/>
        <v>58782.561296658925</v>
      </c>
      <c r="BY78" s="57">
        <f t="shared" si="38"/>
        <v>58782.561296658925</v>
      </c>
      <c r="BZ78" s="57">
        <f t="shared" si="38"/>
        <v>58782.561296658925</v>
      </c>
      <c r="CA78" s="57">
        <f t="shared" si="38"/>
        <v>58782.561296658925</v>
      </c>
      <c r="CB78" s="57">
        <f t="shared" si="38"/>
        <v>58782.561296658925</v>
      </c>
      <c r="CC78" s="57">
        <f t="shared" si="38"/>
        <v>58782.561296658925</v>
      </c>
      <c r="CD78" s="57">
        <f t="shared" si="38"/>
        <v>58782.561296658925</v>
      </c>
      <c r="CE78" s="57">
        <f t="shared" si="38"/>
        <v>58782.561296658925</v>
      </c>
      <c r="CF78" s="57">
        <f t="shared" si="38"/>
        <v>58782.561296658925</v>
      </c>
      <c r="CG78" s="57">
        <f t="shared" si="38"/>
        <v>58782.561296658925</v>
      </c>
      <c r="CH78" s="57">
        <f t="shared" si="38"/>
        <v>58782.561296658925</v>
      </c>
      <c r="CI78" s="57">
        <f t="shared" si="38"/>
        <v>58782.561296658925</v>
      </c>
      <c r="CJ78" s="57">
        <f t="shared" si="38"/>
        <v>58782.561296658925</v>
      </c>
    </row>
    <row r="79" spans="1:88" x14ac:dyDescent="0.25">
      <c r="A79" s="9">
        <v>74</v>
      </c>
      <c r="B79" s="13" t="s">
        <v>286</v>
      </c>
      <c r="C79" s="3" t="s">
        <v>17</v>
      </c>
      <c r="D79" s="3" t="s">
        <v>328</v>
      </c>
      <c r="E79" s="3" t="s">
        <v>327</v>
      </c>
      <c r="F79" s="12" t="s">
        <v>159</v>
      </c>
      <c r="G79" s="12">
        <v>1</v>
      </c>
      <c r="H79" s="12" t="s">
        <v>111</v>
      </c>
      <c r="I79" s="13">
        <f>'Step 1 - Study Scope'!$A$32</f>
        <v>52</v>
      </c>
      <c r="J79" s="13">
        <f>I79*'Step 1 - Study Scope'!$A$10</f>
        <v>1300</v>
      </c>
      <c r="K79" s="13" t="s">
        <v>341</v>
      </c>
      <c r="L79" s="12" t="s">
        <v>144</v>
      </c>
      <c r="M79" s="12" t="s">
        <v>0</v>
      </c>
      <c r="N79" s="12" t="s">
        <v>122</v>
      </c>
      <c r="O79" s="3" t="s">
        <v>37</v>
      </c>
      <c r="P79" s="3" t="s">
        <v>102</v>
      </c>
      <c r="Q79" s="19" t="s">
        <v>95</v>
      </c>
      <c r="R79" s="15" t="s">
        <v>102</v>
      </c>
      <c r="S79" s="14">
        <v>28145.833333333332</v>
      </c>
      <c r="T79" s="3" t="s">
        <v>73</v>
      </c>
      <c r="U79" s="32">
        <v>8.513272727272728</v>
      </c>
      <c r="V79" s="33" t="s">
        <v>33</v>
      </c>
      <c r="W79" s="12" t="s">
        <v>105</v>
      </c>
      <c r="X79" s="12" t="s">
        <v>122</v>
      </c>
      <c r="Y79" s="15" t="s">
        <v>102</v>
      </c>
      <c r="Z79" s="12" t="s">
        <v>132</v>
      </c>
      <c r="AA79" s="22">
        <v>3.78541178</v>
      </c>
      <c r="AB79" s="77">
        <f t="shared" si="32"/>
        <v>106543.56905791667</v>
      </c>
      <c r="AC79" s="84">
        <f t="shared" si="33"/>
        <v>2.2489687310247466</v>
      </c>
      <c r="AD79" s="30">
        <v>0.98865570051049334</v>
      </c>
      <c r="AE79" s="84">
        <f t="shared" si="30"/>
        <v>2.2234557561974659</v>
      </c>
      <c r="AF79" s="14">
        <v>5.3727791660547294E-2</v>
      </c>
      <c r="AG79" s="55">
        <f t="shared" si="31"/>
        <v>12318535.419197645</v>
      </c>
      <c r="AH79" s="55">
        <f t="shared" si="34"/>
        <v>661847.70456572378</v>
      </c>
      <c r="AI79" s="56">
        <f>AK79+NPV('Step 1 - Study Scope'!$A$24,'Step 4 - LCCA'!AL79:BJ79)</f>
        <v>219364114.64040595</v>
      </c>
      <c r="AJ79" s="56">
        <f>BK79+NPV('Step 1 - Study Scope'!$A$25,'Step 4 - LCCA'!BL79:CJ79)</f>
        <v>11524851.828736287</v>
      </c>
      <c r="AK79" s="56"/>
      <c r="AL79" s="57">
        <f t="shared" si="35"/>
        <v>12318535.419197645</v>
      </c>
      <c r="AM79" s="57">
        <f t="shared" si="35"/>
        <v>12318535.419197645</v>
      </c>
      <c r="AN79" s="57">
        <f t="shared" si="35"/>
        <v>12318535.419197645</v>
      </c>
      <c r="AO79" s="57">
        <f t="shared" si="35"/>
        <v>12318535.419197645</v>
      </c>
      <c r="AP79" s="57">
        <f t="shared" si="35"/>
        <v>12318535.419197645</v>
      </c>
      <c r="AQ79" s="57">
        <f t="shared" si="35"/>
        <v>12318535.419197645</v>
      </c>
      <c r="AR79" s="57">
        <f t="shared" si="35"/>
        <v>12318535.419197645</v>
      </c>
      <c r="AS79" s="57">
        <f t="shared" si="35"/>
        <v>12318535.419197645</v>
      </c>
      <c r="AT79" s="57">
        <f t="shared" si="35"/>
        <v>12318535.419197645</v>
      </c>
      <c r="AU79" s="57">
        <f t="shared" si="35"/>
        <v>12318535.419197645</v>
      </c>
      <c r="AV79" s="57">
        <f t="shared" si="36"/>
        <v>12318535.419197645</v>
      </c>
      <c r="AW79" s="57">
        <f t="shared" si="36"/>
        <v>12318535.419197645</v>
      </c>
      <c r="AX79" s="57">
        <f t="shared" si="36"/>
        <v>12318535.419197645</v>
      </c>
      <c r="AY79" s="57">
        <f t="shared" si="36"/>
        <v>12318535.419197645</v>
      </c>
      <c r="AZ79" s="57">
        <f t="shared" si="36"/>
        <v>12318535.419197645</v>
      </c>
      <c r="BA79" s="57">
        <f t="shared" si="36"/>
        <v>12318535.419197645</v>
      </c>
      <c r="BB79" s="57">
        <f t="shared" si="36"/>
        <v>12318535.419197645</v>
      </c>
      <c r="BC79" s="57">
        <f t="shared" si="36"/>
        <v>12318535.419197645</v>
      </c>
      <c r="BD79" s="57">
        <f t="shared" si="36"/>
        <v>12318535.419197645</v>
      </c>
      <c r="BE79" s="57">
        <f t="shared" si="36"/>
        <v>12318535.419197645</v>
      </c>
      <c r="BF79" s="57">
        <f t="shared" si="36"/>
        <v>12318535.419197645</v>
      </c>
      <c r="BG79" s="57">
        <f t="shared" si="36"/>
        <v>12318535.419197645</v>
      </c>
      <c r="BH79" s="57">
        <f t="shared" si="36"/>
        <v>12318535.419197645</v>
      </c>
      <c r="BI79" s="57">
        <f t="shared" si="36"/>
        <v>12318535.419197645</v>
      </c>
      <c r="BJ79" s="57">
        <f t="shared" si="36"/>
        <v>12318535.419197645</v>
      </c>
      <c r="BK79" s="57"/>
      <c r="BL79" s="57">
        <f t="shared" si="37"/>
        <v>661847.70456572378</v>
      </c>
      <c r="BM79" s="57">
        <f t="shared" si="37"/>
        <v>661847.70456572378</v>
      </c>
      <c r="BN79" s="57">
        <f t="shared" si="37"/>
        <v>661847.70456572378</v>
      </c>
      <c r="BO79" s="57">
        <f t="shared" si="37"/>
        <v>661847.70456572378</v>
      </c>
      <c r="BP79" s="57">
        <f t="shared" si="37"/>
        <v>661847.70456572378</v>
      </c>
      <c r="BQ79" s="57">
        <f t="shared" si="37"/>
        <v>661847.70456572378</v>
      </c>
      <c r="BR79" s="57">
        <f t="shared" si="37"/>
        <v>661847.70456572378</v>
      </c>
      <c r="BS79" s="57">
        <f t="shared" si="37"/>
        <v>661847.70456572378</v>
      </c>
      <c r="BT79" s="57">
        <f t="shared" si="37"/>
        <v>661847.70456572378</v>
      </c>
      <c r="BU79" s="57">
        <f t="shared" si="37"/>
        <v>661847.70456572378</v>
      </c>
      <c r="BV79" s="57">
        <f t="shared" si="38"/>
        <v>661847.70456572378</v>
      </c>
      <c r="BW79" s="57">
        <f t="shared" si="38"/>
        <v>661847.70456572378</v>
      </c>
      <c r="BX79" s="57">
        <f t="shared" si="38"/>
        <v>661847.70456572378</v>
      </c>
      <c r="BY79" s="57">
        <f t="shared" si="38"/>
        <v>661847.70456572378</v>
      </c>
      <c r="BZ79" s="57">
        <f t="shared" si="38"/>
        <v>661847.70456572378</v>
      </c>
      <c r="CA79" s="57">
        <f t="shared" si="38"/>
        <v>661847.70456572378</v>
      </c>
      <c r="CB79" s="57">
        <f t="shared" si="38"/>
        <v>661847.70456572378</v>
      </c>
      <c r="CC79" s="57">
        <f t="shared" si="38"/>
        <v>661847.70456572378</v>
      </c>
      <c r="CD79" s="57">
        <f t="shared" si="38"/>
        <v>661847.70456572378</v>
      </c>
      <c r="CE79" s="57">
        <f t="shared" si="38"/>
        <v>661847.70456572378</v>
      </c>
      <c r="CF79" s="57">
        <f t="shared" si="38"/>
        <v>661847.70456572378</v>
      </c>
      <c r="CG79" s="57">
        <f t="shared" si="38"/>
        <v>661847.70456572378</v>
      </c>
      <c r="CH79" s="57">
        <f t="shared" si="38"/>
        <v>661847.70456572378</v>
      </c>
      <c r="CI79" s="57">
        <f t="shared" si="38"/>
        <v>661847.70456572378</v>
      </c>
      <c r="CJ79" s="57">
        <f t="shared" si="38"/>
        <v>661847.70456572378</v>
      </c>
    </row>
    <row r="80" spans="1:88" x14ac:dyDescent="0.25">
      <c r="A80" s="9">
        <v>75</v>
      </c>
      <c r="B80" s="13" t="s">
        <v>286</v>
      </c>
      <c r="C80" s="3" t="s">
        <v>17</v>
      </c>
      <c r="D80" s="3" t="s">
        <v>20</v>
      </c>
      <c r="E80" s="3" t="s">
        <v>16</v>
      </c>
      <c r="F80" s="12" t="s">
        <v>156</v>
      </c>
      <c r="G80" s="18">
        <f>'Step 1 - Study Scope'!$A$16</f>
        <v>101325</v>
      </c>
      <c r="H80" s="12" t="s">
        <v>87</v>
      </c>
      <c r="I80" s="12">
        <v>1</v>
      </c>
      <c r="J80" s="12">
        <f>I80*'Step 1 - Study Scope'!$A$31</f>
        <v>4</v>
      </c>
      <c r="K80" s="13" t="s">
        <v>99</v>
      </c>
      <c r="L80" s="12" t="s">
        <v>146</v>
      </c>
      <c r="M80" s="12" t="s">
        <v>0</v>
      </c>
      <c r="N80" s="12" t="s">
        <v>147</v>
      </c>
      <c r="O80" s="3" t="s">
        <v>42</v>
      </c>
      <c r="P80" s="3" t="s">
        <v>102</v>
      </c>
      <c r="Q80" s="19" t="s">
        <v>95</v>
      </c>
      <c r="R80" s="15" t="s">
        <v>102</v>
      </c>
      <c r="S80" s="14">
        <v>3762155.2686115098</v>
      </c>
      <c r="T80" s="3" t="s">
        <v>73</v>
      </c>
      <c r="U80" s="32">
        <v>1</v>
      </c>
      <c r="V80" s="33" t="s">
        <v>33</v>
      </c>
      <c r="W80" s="12" t="s">
        <v>105</v>
      </c>
      <c r="X80" s="12" t="s">
        <v>147</v>
      </c>
      <c r="Y80" s="15" t="s">
        <v>102</v>
      </c>
      <c r="Z80" s="12" t="s">
        <v>132</v>
      </c>
      <c r="AA80" s="22">
        <v>3.78541178</v>
      </c>
      <c r="AB80" s="77">
        <f t="shared" si="32"/>
        <v>14241306.871991074</v>
      </c>
      <c r="AC80" s="84">
        <f t="shared" si="33"/>
        <v>0.26417205263729593</v>
      </c>
      <c r="AD80" s="30">
        <v>1.0073260073260073</v>
      </c>
      <c r="AE80" s="84">
        <f t="shared" si="30"/>
        <v>0.26610737903024312</v>
      </c>
      <c r="AF80" s="14">
        <v>1.224767321761288E-2</v>
      </c>
      <c r="AG80" s="55">
        <f t="shared" si="31"/>
        <v>3789716.8456709348</v>
      </c>
      <c r="AH80" s="55">
        <f t="shared" si="34"/>
        <v>46415.213513060269</v>
      </c>
      <c r="AI80" s="56">
        <f>AK80+NPV('Step 1 - Study Scope'!$A$24,'Step 4 - LCCA'!AL80:BJ80)</f>
        <v>14154382.887962865</v>
      </c>
      <c r="AJ80" s="56">
        <f>BK80+NPV('Step 1 - Study Scope'!$A$25,'Step 4 - LCCA'!BL80:CJ80)</f>
        <v>172529.9160154986</v>
      </c>
      <c r="AK80" s="56"/>
      <c r="AQ80" s="57">
        <f>$AG80</f>
        <v>3789716.8456709348</v>
      </c>
      <c r="AV80" s="57">
        <f>$AG80</f>
        <v>3789716.8456709348</v>
      </c>
      <c r="BA80" s="57">
        <f>$AG80</f>
        <v>3789716.8456709348</v>
      </c>
      <c r="BF80" s="57">
        <f>$AG80</f>
        <v>3789716.8456709348</v>
      </c>
      <c r="BG80" s="57"/>
      <c r="BH80" s="57"/>
      <c r="BI80" s="57"/>
      <c r="BJ80" s="57"/>
      <c r="BL80" s="57"/>
      <c r="BQ80" s="57">
        <f>$AH80</f>
        <v>46415.213513060269</v>
      </c>
      <c r="BV80" s="57">
        <f>$AH80</f>
        <v>46415.213513060269</v>
      </c>
      <c r="CA80" s="57">
        <f>$AH80</f>
        <v>46415.213513060269</v>
      </c>
      <c r="CF80" s="57">
        <f>$AH80</f>
        <v>46415.213513060269</v>
      </c>
    </row>
    <row r="81" spans="1:88" x14ac:dyDescent="0.25">
      <c r="A81" s="9">
        <v>76</v>
      </c>
      <c r="B81" s="13" t="s">
        <v>286</v>
      </c>
      <c r="C81" s="3" t="s">
        <v>339</v>
      </c>
      <c r="D81" s="3" t="s">
        <v>328</v>
      </c>
      <c r="E81" s="3" t="s">
        <v>16</v>
      </c>
      <c r="F81" s="12" t="s">
        <v>159</v>
      </c>
      <c r="G81" s="12">
        <v>1</v>
      </c>
      <c r="H81" s="12" t="s">
        <v>111</v>
      </c>
      <c r="I81" s="12">
        <v>1</v>
      </c>
      <c r="J81" s="12">
        <v>1</v>
      </c>
      <c r="K81" s="13" t="s">
        <v>99</v>
      </c>
      <c r="L81" s="12" t="s">
        <v>146</v>
      </c>
      <c r="M81" s="12" t="s">
        <v>0</v>
      </c>
      <c r="N81" s="12" t="s">
        <v>147</v>
      </c>
      <c r="O81" s="3" t="s">
        <v>42</v>
      </c>
      <c r="P81" s="3" t="s">
        <v>102</v>
      </c>
      <c r="Q81" s="19" t="s">
        <v>95</v>
      </c>
      <c r="R81" s="15" t="s">
        <v>102</v>
      </c>
      <c r="S81" s="14">
        <v>210570.18521920181</v>
      </c>
      <c r="T81" s="3" t="s">
        <v>73</v>
      </c>
      <c r="U81" s="32">
        <v>1</v>
      </c>
      <c r="V81" s="33" t="s">
        <v>33</v>
      </c>
      <c r="W81" s="12" t="s">
        <v>105</v>
      </c>
      <c r="X81" s="12" t="s">
        <v>147</v>
      </c>
      <c r="Y81" s="15" t="s">
        <v>102</v>
      </c>
      <c r="Z81" s="12" t="s">
        <v>132</v>
      </c>
      <c r="AA81" s="22">
        <v>3.78541178</v>
      </c>
      <c r="AB81" s="77">
        <f t="shared" si="32"/>
        <v>797094.85964554839</v>
      </c>
      <c r="AC81" s="84">
        <f t="shared" si="33"/>
        <v>0.26417205263729593</v>
      </c>
      <c r="AD81" s="30">
        <v>1.0073260073260073</v>
      </c>
      <c r="AE81" s="84">
        <f t="shared" si="30"/>
        <v>0.26610737903024312</v>
      </c>
      <c r="AF81" s="14">
        <v>1.224767321761288E-2</v>
      </c>
      <c r="AG81" s="55">
        <f t="shared" si="31"/>
        <v>212112.8239387564</v>
      </c>
      <c r="AH81" s="55">
        <f t="shared" si="34"/>
        <v>2597.888552866943</v>
      </c>
      <c r="AI81" s="56">
        <f>AK81+NPV('Step 1 - Study Scope'!$A$24,'Step 4 - LCCA'!AL81:BJ81)</f>
        <v>212112.8239387564</v>
      </c>
      <c r="AJ81" s="56">
        <f>BK81+NPV('Step 1 - Study Scope'!$A$25,'Step 4 - LCCA'!BL81:CJ81)</f>
        <v>2597.888552866943</v>
      </c>
      <c r="AK81" s="57">
        <f>$AG81</f>
        <v>212112.8239387564</v>
      </c>
      <c r="AL81" s="57"/>
      <c r="BK81" s="57">
        <f>$AH81</f>
        <v>2597.888552866943</v>
      </c>
    </row>
    <row r="82" spans="1:88" x14ac:dyDescent="0.25">
      <c r="A82" s="9">
        <v>77</v>
      </c>
      <c r="B82" s="13" t="s">
        <v>286</v>
      </c>
      <c r="C82" s="13" t="s">
        <v>340</v>
      </c>
      <c r="D82" s="13" t="s">
        <v>328</v>
      </c>
      <c r="E82" s="13" t="s">
        <v>342</v>
      </c>
      <c r="F82" s="13" t="s">
        <v>159</v>
      </c>
      <c r="G82" s="13">
        <v>1</v>
      </c>
      <c r="H82" s="13" t="s">
        <v>111</v>
      </c>
      <c r="I82" s="13">
        <v>1</v>
      </c>
      <c r="J82" s="13">
        <v>1</v>
      </c>
      <c r="K82" s="13" t="s">
        <v>343</v>
      </c>
      <c r="L82" s="13" t="s">
        <v>144</v>
      </c>
      <c r="M82" s="13" t="s">
        <v>61</v>
      </c>
      <c r="N82" s="13" t="s">
        <v>125</v>
      </c>
      <c r="O82" s="15" t="s">
        <v>43</v>
      </c>
      <c r="P82" s="15" t="s">
        <v>102</v>
      </c>
      <c r="Q82" s="19" t="s">
        <v>95</v>
      </c>
      <c r="R82" s="15" t="s">
        <v>102</v>
      </c>
      <c r="S82" s="74">
        <v>2030400</v>
      </c>
      <c r="T82" s="13" t="s">
        <v>4</v>
      </c>
      <c r="U82" s="33">
        <v>5.3999999999999999E-2</v>
      </c>
      <c r="V82" s="33" t="s">
        <v>33</v>
      </c>
      <c r="W82" s="13" t="s">
        <v>101</v>
      </c>
      <c r="X82" s="13" t="s">
        <v>125</v>
      </c>
      <c r="Y82" s="15" t="s">
        <v>102</v>
      </c>
      <c r="Z82" s="13" t="s">
        <v>4</v>
      </c>
      <c r="AA82" s="75">
        <v>1</v>
      </c>
      <c r="AB82" s="77">
        <f t="shared" si="32"/>
        <v>2030400</v>
      </c>
      <c r="AC82" s="84">
        <f t="shared" si="33"/>
        <v>5.3999999999999999E-2</v>
      </c>
      <c r="AD82" s="30">
        <v>1.0034619188921861</v>
      </c>
      <c r="AE82" s="84">
        <f t="shared" si="30"/>
        <v>5.4186943620178049E-2</v>
      </c>
      <c r="AF82" s="14">
        <v>0.16269855098550873</v>
      </c>
      <c r="AG82" s="55">
        <f t="shared" si="31"/>
        <v>110021.17032640951</v>
      </c>
      <c r="AH82" s="55">
        <f t="shared" si="34"/>
        <v>330343.13792097691</v>
      </c>
      <c r="AI82" s="56">
        <f>AK82+NPV('Step 1 - Study Scope'!$A$24,'Step 4 - LCCA'!AL82:BJ82)</f>
        <v>107024.48475331665</v>
      </c>
      <c r="AJ82" s="56">
        <f>BK82+NPV('Step 1 - Study Scope'!$A$25,'Step 4 - LCCA'!BL82:CJ82)</f>
        <v>320721.49312716204</v>
      </c>
      <c r="AK82" s="56"/>
      <c r="BF82" s="57"/>
      <c r="BG82" s="57"/>
      <c r="BH82" s="57"/>
      <c r="BI82" s="57"/>
      <c r="BJ82" s="57">
        <f>$AG82</f>
        <v>110021.17032640951</v>
      </c>
      <c r="CJ82" s="57">
        <f>$AH82</f>
        <v>330343.13792097691</v>
      </c>
    </row>
    <row r="83" spans="1:88" x14ac:dyDescent="0.25">
      <c r="A83" s="9">
        <v>78</v>
      </c>
      <c r="B83" s="12" t="s">
        <v>286</v>
      </c>
      <c r="C83" s="12" t="s">
        <v>339</v>
      </c>
      <c r="D83" s="12" t="s">
        <v>328</v>
      </c>
      <c r="E83" s="12" t="s">
        <v>91</v>
      </c>
      <c r="F83" s="12" t="s">
        <v>159</v>
      </c>
      <c r="G83" s="12">
        <v>1</v>
      </c>
      <c r="H83" s="12" t="s">
        <v>111</v>
      </c>
      <c r="I83" s="12">
        <v>1</v>
      </c>
      <c r="J83" s="12">
        <v>1</v>
      </c>
      <c r="K83" s="12" t="s">
        <v>52</v>
      </c>
      <c r="L83" s="4" t="s">
        <v>144</v>
      </c>
      <c r="M83" s="4" t="s">
        <v>61</v>
      </c>
      <c r="N83" s="13" t="s">
        <v>102</v>
      </c>
      <c r="O83" s="12" t="s">
        <v>102</v>
      </c>
      <c r="P83" s="12" t="s">
        <v>65</v>
      </c>
      <c r="Q83" s="12" t="s">
        <v>110</v>
      </c>
      <c r="R83" s="16" t="s">
        <v>141</v>
      </c>
      <c r="S83" s="14">
        <v>3.2886618518573689</v>
      </c>
      <c r="T83" s="13" t="s">
        <v>4</v>
      </c>
      <c r="U83" s="32">
        <v>0</v>
      </c>
      <c r="V83" s="33" t="s">
        <v>102</v>
      </c>
      <c r="W83" s="4" t="s">
        <v>101</v>
      </c>
      <c r="X83" s="13" t="s">
        <v>52</v>
      </c>
      <c r="Y83" s="16" t="s">
        <v>107</v>
      </c>
      <c r="Z83" s="12" t="s">
        <v>4</v>
      </c>
      <c r="AA83" s="22">
        <v>1</v>
      </c>
      <c r="AB83" s="77">
        <f t="shared" si="32"/>
        <v>3.2886618518573689</v>
      </c>
      <c r="AC83" s="84">
        <f t="shared" si="33"/>
        <v>0</v>
      </c>
      <c r="AD83" s="30">
        <v>1</v>
      </c>
      <c r="AE83" s="84">
        <f t="shared" si="30"/>
        <v>0</v>
      </c>
      <c r="AF83" s="14">
        <v>20830.095240439998</v>
      </c>
      <c r="AG83" s="55">
        <f t="shared" si="31"/>
        <v>0</v>
      </c>
      <c r="AH83" s="55">
        <f t="shared" si="34"/>
        <v>68503.139587790763</v>
      </c>
      <c r="AI83" s="56">
        <f>AK83+NPV('Step 1 - Study Scope'!$A$24,'Step 4 - LCCA'!AL83:BJ83)</f>
        <v>0</v>
      </c>
      <c r="AJ83" s="56">
        <f>BK83+NPV('Step 1 - Study Scope'!$A$25,'Step 4 - LCCA'!BL83:CJ83)</f>
        <v>68503.139587790763</v>
      </c>
      <c r="AK83" s="57">
        <f t="shared" ref="AK83:AK102" si="39">$AG83</f>
        <v>0</v>
      </c>
      <c r="AL83" s="57"/>
      <c r="BK83" s="57">
        <f t="shared" ref="BK83:BK102" si="40">$AH83</f>
        <v>68503.139587790763</v>
      </c>
    </row>
    <row r="84" spans="1:88" x14ac:dyDescent="0.25">
      <c r="A84" s="9">
        <v>79</v>
      </c>
      <c r="B84" s="12" t="s">
        <v>286</v>
      </c>
      <c r="C84" s="12" t="s">
        <v>339</v>
      </c>
      <c r="D84" s="12" t="s">
        <v>328</v>
      </c>
      <c r="E84" s="12" t="s">
        <v>91</v>
      </c>
      <c r="F84" s="12" t="s">
        <v>159</v>
      </c>
      <c r="G84" s="12">
        <v>1</v>
      </c>
      <c r="H84" s="12" t="s">
        <v>111</v>
      </c>
      <c r="I84" s="12">
        <v>1</v>
      </c>
      <c r="J84" s="12">
        <v>1</v>
      </c>
      <c r="K84" s="12" t="s">
        <v>51</v>
      </c>
      <c r="L84" s="4" t="s">
        <v>144</v>
      </c>
      <c r="M84" s="4" t="s">
        <v>61</v>
      </c>
      <c r="N84" s="13" t="s">
        <v>102</v>
      </c>
      <c r="O84" s="12" t="s">
        <v>102</v>
      </c>
      <c r="P84" s="12" t="s">
        <v>64</v>
      </c>
      <c r="Q84" s="12" t="s">
        <v>110</v>
      </c>
      <c r="R84" s="16" t="s">
        <v>142</v>
      </c>
      <c r="S84" s="14">
        <v>0.15456553226895089</v>
      </c>
      <c r="T84" s="13" t="s">
        <v>4</v>
      </c>
      <c r="U84" s="32">
        <v>0</v>
      </c>
      <c r="V84" s="33" t="s">
        <v>102</v>
      </c>
      <c r="W84" s="4" t="s">
        <v>101</v>
      </c>
      <c r="X84" s="13" t="s">
        <v>51</v>
      </c>
      <c r="Y84" s="15" t="s">
        <v>108</v>
      </c>
      <c r="Z84" s="12" t="s">
        <v>4</v>
      </c>
      <c r="AA84" s="22">
        <v>1</v>
      </c>
      <c r="AB84" s="77">
        <f t="shared" si="32"/>
        <v>0.15456553226895089</v>
      </c>
      <c r="AC84" s="84">
        <f t="shared" si="33"/>
        <v>0</v>
      </c>
      <c r="AD84" s="30">
        <v>1</v>
      </c>
      <c r="AE84" s="84">
        <f t="shared" si="30"/>
        <v>0</v>
      </c>
      <c r="AF84" s="14">
        <v>8376.0912495220018</v>
      </c>
      <c r="AG84" s="55">
        <f t="shared" si="31"/>
        <v>0</v>
      </c>
      <c r="AH84" s="55">
        <f t="shared" si="34"/>
        <v>1294.6550023156701</v>
      </c>
      <c r="AI84" s="56">
        <f>AK84+NPV('Step 1 - Study Scope'!$A$24,'Step 4 - LCCA'!AL84:BJ84)</f>
        <v>0</v>
      </c>
      <c r="AJ84" s="56">
        <f>BK84+NPV('Step 1 - Study Scope'!$A$25,'Step 4 - LCCA'!BL84:CJ84)</f>
        <v>1294.6550023156701</v>
      </c>
      <c r="AK84" s="57">
        <f t="shared" si="39"/>
        <v>0</v>
      </c>
      <c r="AL84" s="57"/>
      <c r="BK84" s="57">
        <f t="shared" si="40"/>
        <v>1294.6550023156701</v>
      </c>
    </row>
    <row r="85" spans="1:88" x14ac:dyDescent="0.25">
      <c r="A85" s="9">
        <v>80</v>
      </c>
      <c r="B85" s="12" t="s">
        <v>286</v>
      </c>
      <c r="C85" s="12" t="s">
        <v>339</v>
      </c>
      <c r="D85" s="12" t="s">
        <v>328</v>
      </c>
      <c r="E85" s="12" t="s">
        <v>91</v>
      </c>
      <c r="F85" s="12" t="s">
        <v>159</v>
      </c>
      <c r="G85" s="12">
        <v>1</v>
      </c>
      <c r="H85" s="12" t="s">
        <v>111</v>
      </c>
      <c r="I85" s="12">
        <v>1</v>
      </c>
      <c r="J85" s="12">
        <v>1</v>
      </c>
      <c r="K85" s="12" t="s">
        <v>57</v>
      </c>
      <c r="L85" s="4" t="s">
        <v>144</v>
      </c>
      <c r="M85" s="4" t="s">
        <v>61</v>
      </c>
      <c r="N85" s="13" t="s">
        <v>102</v>
      </c>
      <c r="O85" s="12" t="s">
        <v>102</v>
      </c>
      <c r="P85" s="12" t="s">
        <v>70</v>
      </c>
      <c r="Q85" s="12" t="s">
        <v>110</v>
      </c>
      <c r="R85" s="16" t="s">
        <v>142</v>
      </c>
      <c r="S85" s="14">
        <v>102.80645665954931</v>
      </c>
      <c r="T85" s="13" t="s">
        <v>4</v>
      </c>
      <c r="U85" s="32">
        <v>0</v>
      </c>
      <c r="V85" s="33" t="s">
        <v>102</v>
      </c>
      <c r="W85" s="4" t="s">
        <v>101</v>
      </c>
      <c r="X85" s="13" t="s">
        <v>57</v>
      </c>
      <c r="Y85" s="15" t="s">
        <v>108</v>
      </c>
      <c r="Z85" s="12" t="s">
        <v>4</v>
      </c>
      <c r="AA85" s="22">
        <v>1</v>
      </c>
      <c r="AB85" s="77">
        <f t="shared" si="32"/>
        <v>102.80645665954931</v>
      </c>
      <c r="AC85" s="84">
        <f t="shared" si="33"/>
        <v>0</v>
      </c>
      <c r="AD85" s="30">
        <v>1</v>
      </c>
      <c r="AE85" s="84">
        <f t="shared" si="30"/>
        <v>0</v>
      </c>
      <c r="AF85" s="14">
        <v>7163.5852613750003</v>
      </c>
      <c r="AG85" s="55">
        <f t="shared" si="31"/>
        <v>0</v>
      </c>
      <c r="AH85" s="55">
        <f t="shared" si="34"/>
        <v>736462.81770053518</v>
      </c>
      <c r="AI85" s="56">
        <f>AK85+NPV('Step 1 - Study Scope'!$A$24,'Step 4 - LCCA'!AL85:BJ85)</f>
        <v>0</v>
      </c>
      <c r="AJ85" s="56">
        <f>BK85+NPV('Step 1 - Study Scope'!$A$25,'Step 4 - LCCA'!BL85:CJ85)</f>
        <v>736462.81770053518</v>
      </c>
      <c r="AK85" s="57">
        <f t="shared" si="39"/>
        <v>0</v>
      </c>
      <c r="AL85" s="57"/>
      <c r="BK85" s="57">
        <f t="shared" si="40"/>
        <v>736462.81770053518</v>
      </c>
    </row>
    <row r="86" spans="1:88" x14ac:dyDescent="0.25">
      <c r="A86" s="9">
        <v>81</v>
      </c>
      <c r="B86" s="12" t="s">
        <v>286</v>
      </c>
      <c r="C86" s="12" t="s">
        <v>339</v>
      </c>
      <c r="D86" s="12" t="s">
        <v>328</v>
      </c>
      <c r="E86" s="12" t="s">
        <v>91</v>
      </c>
      <c r="F86" s="12" t="s">
        <v>159</v>
      </c>
      <c r="G86" s="12">
        <v>1</v>
      </c>
      <c r="H86" s="12" t="s">
        <v>111</v>
      </c>
      <c r="I86" s="12">
        <v>1</v>
      </c>
      <c r="J86" s="12">
        <v>1</v>
      </c>
      <c r="K86" s="12" t="s">
        <v>50</v>
      </c>
      <c r="L86" s="4" t="s">
        <v>144</v>
      </c>
      <c r="M86" s="4" t="s">
        <v>61</v>
      </c>
      <c r="N86" s="13" t="s">
        <v>102</v>
      </c>
      <c r="O86" s="12" t="s">
        <v>102</v>
      </c>
      <c r="P86" s="12" t="s">
        <v>63</v>
      </c>
      <c r="Q86" s="12" t="s">
        <v>110</v>
      </c>
      <c r="R86" s="16" t="s">
        <v>142</v>
      </c>
      <c r="S86" s="14">
        <v>4.9772961658301071E-2</v>
      </c>
      <c r="T86" s="13" t="s">
        <v>4</v>
      </c>
      <c r="U86" s="32">
        <v>0</v>
      </c>
      <c r="V86" s="33" t="s">
        <v>102</v>
      </c>
      <c r="W86" s="4" t="s">
        <v>101</v>
      </c>
      <c r="X86" s="13" t="s">
        <v>50</v>
      </c>
      <c r="Y86" s="15" t="s">
        <v>108</v>
      </c>
      <c r="Z86" s="12" t="s">
        <v>4</v>
      </c>
      <c r="AA86" s="22">
        <v>1</v>
      </c>
      <c r="AB86" s="77">
        <f t="shared" si="32"/>
        <v>4.9772961658301071E-2</v>
      </c>
      <c r="AC86" s="84">
        <f t="shared" si="33"/>
        <v>0</v>
      </c>
      <c r="AD86" s="30">
        <v>1</v>
      </c>
      <c r="AE86" s="84">
        <f t="shared" si="30"/>
        <v>0</v>
      </c>
      <c r="AF86" s="34">
        <v>21344.422037805001</v>
      </c>
      <c r="AG86" s="55">
        <f t="shared" si="31"/>
        <v>0</v>
      </c>
      <c r="AH86" s="55">
        <f t="shared" si="34"/>
        <v>1062.3750997062648</v>
      </c>
      <c r="AI86" s="56">
        <f>AK86+NPV('Step 1 - Study Scope'!$A$24,'Step 4 - LCCA'!AL86:BJ86)</f>
        <v>0</v>
      </c>
      <c r="AJ86" s="56">
        <f>BK86+NPV('Step 1 - Study Scope'!$A$25,'Step 4 - LCCA'!BL86:CJ86)</f>
        <v>1062.3750997062648</v>
      </c>
      <c r="AK86" s="57">
        <f t="shared" si="39"/>
        <v>0</v>
      </c>
      <c r="AL86" s="57"/>
      <c r="BK86" s="57">
        <f t="shared" si="40"/>
        <v>1062.3750997062648</v>
      </c>
    </row>
    <row r="87" spans="1:88" x14ac:dyDescent="0.25">
      <c r="A87" s="9">
        <v>82</v>
      </c>
      <c r="B87" s="12" t="s">
        <v>286</v>
      </c>
      <c r="C87" s="12" t="s">
        <v>339</v>
      </c>
      <c r="D87" s="12" t="s">
        <v>328</v>
      </c>
      <c r="E87" s="12" t="s">
        <v>91</v>
      </c>
      <c r="F87" s="12" t="s">
        <v>159</v>
      </c>
      <c r="G87" s="12">
        <v>1</v>
      </c>
      <c r="H87" s="12" t="s">
        <v>111</v>
      </c>
      <c r="I87" s="12">
        <v>1</v>
      </c>
      <c r="J87" s="12">
        <v>1</v>
      </c>
      <c r="K87" s="12" t="s">
        <v>54</v>
      </c>
      <c r="L87" s="4" t="s">
        <v>144</v>
      </c>
      <c r="M87" s="4" t="s">
        <v>61</v>
      </c>
      <c r="N87" s="13" t="s">
        <v>102</v>
      </c>
      <c r="O87" s="12" t="s">
        <v>102</v>
      </c>
      <c r="P87" s="12" t="s">
        <v>68</v>
      </c>
      <c r="Q87" s="12" t="s">
        <v>110</v>
      </c>
      <c r="R87" s="16" t="s">
        <v>141</v>
      </c>
      <c r="S87" s="14">
        <v>1.1822175278010276</v>
      </c>
      <c r="T87" s="13" t="s">
        <v>4</v>
      </c>
      <c r="U87" s="32">
        <v>0</v>
      </c>
      <c r="V87" s="33" t="s">
        <v>102</v>
      </c>
      <c r="W87" s="4" t="s">
        <v>101</v>
      </c>
      <c r="X87" s="13" t="s">
        <v>54</v>
      </c>
      <c r="Y87" s="16" t="s">
        <v>107</v>
      </c>
      <c r="Z87" s="12" t="s">
        <v>4</v>
      </c>
      <c r="AA87" s="22">
        <v>1</v>
      </c>
      <c r="AB87" s="77">
        <f t="shared" si="32"/>
        <v>1.1822175278010276</v>
      </c>
      <c r="AC87" s="84">
        <f t="shared" si="33"/>
        <v>0</v>
      </c>
      <c r="AD87" s="30">
        <v>1</v>
      </c>
      <c r="AE87" s="84">
        <f t="shared" si="30"/>
        <v>0</v>
      </c>
      <c r="AF87" s="14">
        <v>13274.015530660003</v>
      </c>
      <c r="AG87" s="55">
        <f t="shared" si="31"/>
        <v>0</v>
      </c>
      <c r="AH87" s="55">
        <f t="shared" si="34"/>
        <v>15692.773824649314</v>
      </c>
      <c r="AI87" s="56">
        <f>AK87+NPV('Step 1 - Study Scope'!$A$24,'Step 4 - LCCA'!AL87:BJ87)</f>
        <v>0</v>
      </c>
      <c r="AJ87" s="56">
        <f>BK87+NPV('Step 1 - Study Scope'!$A$25,'Step 4 - LCCA'!BL87:CJ87)</f>
        <v>15692.773824649314</v>
      </c>
      <c r="AK87" s="57">
        <f t="shared" si="39"/>
        <v>0</v>
      </c>
      <c r="AL87" s="57"/>
      <c r="BK87" s="57">
        <f t="shared" si="40"/>
        <v>15692.773824649314</v>
      </c>
    </row>
    <row r="88" spans="1:88" x14ac:dyDescent="0.25">
      <c r="A88" s="9">
        <v>83</v>
      </c>
      <c r="B88" s="12" t="s">
        <v>286</v>
      </c>
      <c r="C88" s="12" t="s">
        <v>339</v>
      </c>
      <c r="D88" s="12" t="s">
        <v>328</v>
      </c>
      <c r="E88" s="12" t="s">
        <v>91</v>
      </c>
      <c r="F88" s="12" t="s">
        <v>159</v>
      </c>
      <c r="G88" s="12">
        <v>1</v>
      </c>
      <c r="H88" s="12" t="s">
        <v>111</v>
      </c>
      <c r="I88" s="12">
        <v>1</v>
      </c>
      <c r="J88" s="12">
        <v>1</v>
      </c>
      <c r="K88" s="12" t="s">
        <v>56</v>
      </c>
      <c r="L88" s="4" t="s">
        <v>144</v>
      </c>
      <c r="M88" s="4" t="s">
        <v>61</v>
      </c>
      <c r="N88" s="13" t="s">
        <v>102</v>
      </c>
      <c r="O88" s="3" t="s">
        <v>102</v>
      </c>
      <c r="P88" s="3" t="s">
        <v>102</v>
      </c>
      <c r="Q88" s="12" t="s">
        <v>110</v>
      </c>
      <c r="R88" s="16" t="s">
        <v>142</v>
      </c>
      <c r="S88" s="14">
        <v>171.14595104146451</v>
      </c>
      <c r="T88" s="13" t="s">
        <v>4</v>
      </c>
      <c r="U88" s="32">
        <v>0</v>
      </c>
      <c r="V88" s="33" t="s">
        <v>102</v>
      </c>
      <c r="W88" s="4" t="s">
        <v>101</v>
      </c>
      <c r="X88" s="13" t="s">
        <v>56</v>
      </c>
      <c r="Y88" s="15" t="s">
        <v>108</v>
      </c>
      <c r="Z88" s="12" t="s">
        <v>4</v>
      </c>
      <c r="AA88" s="22">
        <v>1</v>
      </c>
      <c r="AB88" s="77">
        <f t="shared" si="32"/>
        <v>171.14595104146451</v>
      </c>
      <c r="AC88" s="84">
        <f t="shared" si="33"/>
        <v>0</v>
      </c>
      <c r="AD88" s="30">
        <v>1</v>
      </c>
      <c r="AE88" s="84">
        <f t="shared" si="30"/>
        <v>0</v>
      </c>
      <c r="AF88" s="14">
        <v>141.3287613</v>
      </c>
      <c r="AG88" s="55">
        <f t="shared" si="31"/>
        <v>0</v>
      </c>
      <c r="AH88" s="55">
        <f t="shared" si="34"/>
        <v>24187.845262200623</v>
      </c>
      <c r="AI88" s="56">
        <f>AK88+NPV('Step 1 - Study Scope'!$A$24,'Step 4 - LCCA'!AL88:BJ88)</f>
        <v>0</v>
      </c>
      <c r="AJ88" s="56">
        <f>BK88+NPV('Step 1 - Study Scope'!$A$25,'Step 4 - LCCA'!BL88:CJ88)</f>
        <v>24187.845262200623</v>
      </c>
      <c r="AK88" s="57">
        <f t="shared" si="39"/>
        <v>0</v>
      </c>
      <c r="AL88" s="57"/>
      <c r="BK88" s="57">
        <f t="shared" si="40"/>
        <v>24187.845262200623</v>
      </c>
    </row>
    <row r="89" spans="1:88" x14ac:dyDescent="0.25">
      <c r="A89" s="9">
        <v>84</v>
      </c>
      <c r="B89" s="12" t="s">
        <v>286</v>
      </c>
      <c r="C89" s="12" t="s">
        <v>339</v>
      </c>
      <c r="D89" s="12" t="s">
        <v>328</v>
      </c>
      <c r="E89" s="12" t="s">
        <v>91</v>
      </c>
      <c r="F89" s="12" t="s">
        <v>159</v>
      </c>
      <c r="G89" s="12">
        <v>1</v>
      </c>
      <c r="H89" s="12" t="s">
        <v>111</v>
      </c>
      <c r="I89" s="12">
        <v>1</v>
      </c>
      <c r="J89" s="12">
        <v>1</v>
      </c>
      <c r="K89" s="12" t="s">
        <v>58</v>
      </c>
      <c r="L89" s="4" t="s">
        <v>144</v>
      </c>
      <c r="M89" s="4" t="s">
        <v>61</v>
      </c>
      <c r="N89" s="13" t="s">
        <v>102</v>
      </c>
      <c r="O89" s="12" t="s">
        <v>102</v>
      </c>
      <c r="P89" s="12" t="s">
        <v>72</v>
      </c>
      <c r="Q89" s="12" t="s">
        <v>110</v>
      </c>
      <c r="R89" s="16" t="s">
        <v>142</v>
      </c>
      <c r="S89" s="14">
        <v>605.81452123485428</v>
      </c>
      <c r="T89" s="13" t="s">
        <v>4</v>
      </c>
      <c r="U89" s="32">
        <v>0</v>
      </c>
      <c r="V89" s="33" t="s">
        <v>102</v>
      </c>
      <c r="W89" s="4" t="s">
        <v>101</v>
      </c>
      <c r="X89" s="13" t="s">
        <v>58</v>
      </c>
      <c r="Y89" s="15" t="s">
        <v>108</v>
      </c>
      <c r="Z89" s="12" t="s">
        <v>4</v>
      </c>
      <c r="AA89" s="22">
        <v>1</v>
      </c>
      <c r="AB89" s="77">
        <f t="shared" si="32"/>
        <v>605.81452123485428</v>
      </c>
      <c r="AC89" s="84">
        <f t="shared" si="33"/>
        <v>0</v>
      </c>
      <c r="AD89" s="30">
        <v>1</v>
      </c>
      <c r="AE89" s="84">
        <f t="shared" si="30"/>
        <v>0</v>
      </c>
      <c r="AF89" s="14">
        <v>5.3747719079999996</v>
      </c>
      <c r="AG89" s="55">
        <f t="shared" si="31"/>
        <v>0</v>
      </c>
      <c r="AH89" s="55">
        <f t="shared" si="34"/>
        <v>3256.114870191564</v>
      </c>
      <c r="AI89" s="56">
        <f>AK89+NPV('Step 1 - Study Scope'!$A$24,'Step 4 - LCCA'!AL89:BJ89)</f>
        <v>0</v>
      </c>
      <c r="AJ89" s="56">
        <f>BK89+NPV('Step 1 - Study Scope'!$A$25,'Step 4 - LCCA'!BL89:CJ89)</f>
        <v>3256.114870191564</v>
      </c>
      <c r="AK89" s="57">
        <f t="shared" si="39"/>
        <v>0</v>
      </c>
      <c r="AL89" s="57"/>
      <c r="BK89" s="57">
        <f t="shared" si="40"/>
        <v>3256.114870191564</v>
      </c>
    </row>
    <row r="90" spans="1:88" x14ac:dyDescent="0.25">
      <c r="A90" s="9">
        <v>85</v>
      </c>
      <c r="B90" s="12" t="s">
        <v>286</v>
      </c>
      <c r="C90" s="12" t="s">
        <v>339</v>
      </c>
      <c r="D90" s="12" t="s">
        <v>328</v>
      </c>
      <c r="E90" s="12" t="s">
        <v>91</v>
      </c>
      <c r="F90" s="12" t="s">
        <v>159</v>
      </c>
      <c r="G90" s="12">
        <v>1</v>
      </c>
      <c r="H90" s="12" t="s">
        <v>111</v>
      </c>
      <c r="I90" s="12">
        <v>1</v>
      </c>
      <c r="J90" s="12">
        <v>1</v>
      </c>
      <c r="K90" s="12" t="s">
        <v>214</v>
      </c>
      <c r="L90" s="4" t="s">
        <v>144</v>
      </c>
      <c r="M90" s="4" t="s">
        <v>61</v>
      </c>
      <c r="N90" s="13" t="s">
        <v>102</v>
      </c>
      <c r="O90" s="12" t="s">
        <v>102</v>
      </c>
      <c r="P90" s="12" t="s">
        <v>71</v>
      </c>
      <c r="Q90" s="12" t="s">
        <v>110</v>
      </c>
      <c r="R90" s="16" t="s">
        <v>142</v>
      </c>
      <c r="S90" s="14">
        <v>487.73767862486721</v>
      </c>
      <c r="T90" s="13" t="s">
        <v>4</v>
      </c>
      <c r="U90" s="32">
        <v>0</v>
      </c>
      <c r="V90" s="33" t="s">
        <v>102</v>
      </c>
      <c r="W90" s="4" t="s">
        <v>101</v>
      </c>
      <c r="X90" s="13" t="s">
        <v>214</v>
      </c>
      <c r="Y90" s="15" t="s">
        <v>108</v>
      </c>
      <c r="Z90" s="12" t="s">
        <v>4</v>
      </c>
      <c r="AA90" s="22">
        <v>1</v>
      </c>
      <c r="AB90" s="77">
        <f t="shared" si="32"/>
        <v>487.73767862486721</v>
      </c>
      <c r="AC90" s="84">
        <f t="shared" si="33"/>
        <v>0</v>
      </c>
      <c r="AD90" s="30">
        <v>1</v>
      </c>
      <c r="AE90" s="84">
        <f t="shared" si="30"/>
        <v>0</v>
      </c>
      <c r="AF90" s="14">
        <v>1.0864403118999999</v>
      </c>
      <c r="AG90" s="55">
        <f t="shared" si="31"/>
        <v>0</v>
      </c>
      <c r="AH90" s="55">
        <f t="shared" si="34"/>
        <v>529.89787569058262</v>
      </c>
      <c r="AI90" s="56">
        <f>AK90+NPV('Step 1 - Study Scope'!$A$24,'Step 4 - LCCA'!AL90:BJ90)</f>
        <v>0</v>
      </c>
      <c r="AJ90" s="56">
        <f>BK90+NPV('Step 1 - Study Scope'!$A$25,'Step 4 - LCCA'!BL90:CJ90)</f>
        <v>529.89787569058262</v>
      </c>
      <c r="AK90" s="57">
        <f t="shared" si="39"/>
        <v>0</v>
      </c>
      <c r="AL90" s="57"/>
      <c r="BK90" s="57">
        <f t="shared" si="40"/>
        <v>529.89787569058262</v>
      </c>
    </row>
    <row r="91" spans="1:88" x14ac:dyDescent="0.25">
      <c r="A91" s="9">
        <v>86</v>
      </c>
      <c r="B91" s="12" t="s">
        <v>286</v>
      </c>
      <c r="C91" s="12" t="s">
        <v>339</v>
      </c>
      <c r="D91" s="12" t="s">
        <v>328</v>
      </c>
      <c r="E91" s="12" t="s">
        <v>91</v>
      </c>
      <c r="F91" s="12" t="s">
        <v>159</v>
      </c>
      <c r="G91" s="12">
        <v>1</v>
      </c>
      <c r="H91" s="12" t="s">
        <v>111</v>
      </c>
      <c r="I91" s="12">
        <v>1</v>
      </c>
      <c r="J91" s="12">
        <v>1</v>
      </c>
      <c r="K91" s="12" t="s">
        <v>55</v>
      </c>
      <c r="L91" s="4" t="s">
        <v>144</v>
      </c>
      <c r="M91" s="4" t="s">
        <v>61</v>
      </c>
      <c r="N91" s="13" t="s">
        <v>102</v>
      </c>
      <c r="O91" s="12" t="s">
        <v>102</v>
      </c>
      <c r="P91" s="12" t="s">
        <v>69</v>
      </c>
      <c r="Q91" s="12" t="s">
        <v>110</v>
      </c>
      <c r="R91" s="16" t="s">
        <v>141</v>
      </c>
      <c r="S91" s="14">
        <v>1.0484644525227345</v>
      </c>
      <c r="T91" s="13" t="s">
        <v>4</v>
      </c>
      <c r="U91" s="32">
        <v>0</v>
      </c>
      <c r="V91" s="33" t="s">
        <v>102</v>
      </c>
      <c r="W91" s="4" t="s">
        <v>101</v>
      </c>
      <c r="X91" s="13" t="s">
        <v>55</v>
      </c>
      <c r="Y91" s="16" t="s">
        <v>107</v>
      </c>
      <c r="Z91" s="12" t="s">
        <v>4</v>
      </c>
      <c r="AA91" s="22">
        <v>1</v>
      </c>
      <c r="AB91" s="77">
        <f t="shared" si="32"/>
        <v>1.0484644525227345</v>
      </c>
      <c r="AC91" s="84">
        <f t="shared" si="33"/>
        <v>0</v>
      </c>
      <c r="AD91" s="30">
        <v>1</v>
      </c>
      <c r="AE91" s="84">
        <f t="shared" si="30"/>
        <v>0</v>
      </c>
      <c r="AF91" s="14">
        <v>164.96508362</v>
      </c>
      <c r="AG91" s="55">
        <f t="shared" si="31"/>
        <v>0</v>
      </c>
      <c r="AH91" s="55">
        <f t="shared" si="34"/>
        <v>172.9600260830104</v>
      </c>
      <c r="AI91" s="56">
        <f>AK91+NPV('Step 1 - Study Scope'!$A$24,'Step 4 - LCCA'!AL91:BJ91)</f>
        <v>0</v>
      </c>
      <c r="AJ91" s="56">
        <f>BK91+NPV('Step 1 - Study Scope'!$A$25,'Step 4 - LCCA'!BL91:CJ91)</f>
        <v>172.9600260830104</v>
      </c>
      <c r="AK91" s="57">
        <f t="shared" si="39"/>
        <v>0</v>
      </c>
      <c r="AL91" s="57"/>
      <c r="BK91" s="57">
        <f t="shared" si="40"/>
        <v>172.9600260830104</v>
      </c>
    </row>
    <row r="92" spans="1:88" x14ac:dyDescent="0.25">
      <c r="A92" s="9">
        <v>87</v>
      </c>
      <c r="B92" s="12" t="s">
        <v>286</v>
      </c>
      <c r="C92" s="12" t="s">
        <v>339</v>
      </c>
      <c r="D92" s="12" t="s">
        <v>328</v>
      </c>
      <c r="E92" s="12" t="s">
        <v>91</v>
      </c>
      <c r="F92" s="12" t="s">
        <v>159</v>
      </c>
      <c r="G92" s="12">
        <v>1</v>
      </c>
      <c r="H92" s="12" t="s">
        <v>111</v>
      </c>
      <c r="I92" s="12">
        <v>1</v>
      </c>
      <c r="J92" s="12">
        <v>1</v>
      </c>
      <c r="K92" s="12" t="s">
        <v>49</v>
      </c>
      <c r="L92" s="4" t="s">
        <v>144</v>
      </c>
      <c r="M92" s="4" t="s">
        <v>61</v>
      </c>
      <c r="N92" s="13" t="s">
        <v>102</v>
      </c>
      <c r="O92" s="12" t="s">
        <v>102</v>
      </c>
      <c r="P92" s="12" t="s">
        <v>62</v>
      </c>
      <c r="Q92" s="12" t="s">
        <v>110</v>
      </c>
      <c r="R92" s="16" t="s">
        <v>142</v>
      </c>
      <c r="S92" s="14">
        <v>1.3748128685964261E-2</v>
      </c>
      <c r="T92" s="13" t="s">
        <v>4</v>
      </c>
      <c r="U92" s="32">
        <v>0</v>
      </c>
      <c r="V92" s="33" t="s">
        <v>102</v>
      </c>
      <c r="W92" s="4" t="s">
        <v>101</v>
      </c>
      <c r="X92" s="13" t="s">
        <v>49</v>
      </c>
      <c r="Y92" s="15" t="s">
        <v>108</v>
      </c>
      <c r="Z92" s="12" t="s">
        <v>4</v>
      </c>
      <c r="AA92" s="22">
        <v>1</v>
      </c>
      <c r="AB92" s="77">
        <f t="shared" si="32"/>
        <v>1.3748128685964261E-2</v>
      </c>
      <c r="AC92" s="84">
        <f t="shared" si="33"/>
        <v>0</v>
      </c>
      <c r="AD92" s="30">
        <v>1</v>
      </c>
      <c r="AE92" s="84">
        <f t="shared" si="30"/>
        <v>0</v>
      </c>
      <c r="AF92" s="14">
        <v>396452.82990467496</v>
      </c>
      <c r="AG92" s="55">
        <f t="shared" si="31"/>
        <v>0</v>
      </c>
      <c r="AH92" s="55">
        <f t="shared" si="34"/>
        <v>5450.4845234441718</v>
      </c>
      <c r="AI92" s="56">
        <f>AK92+NPV('Step 1 - Study Scope'!$A$24,'Step 4 - LCCA'!AL92:BJ92)</f>
        <v>0</v>
      </c>
      <c r="AJ92" s="56">
        <f>BK92+NPV('Step 1 - Study Scope'!$A$25,'Step 4 - LCCA'!BL92:CJ92)</f>
        <v>5450.4845234441718</v>
      </c>
      <c r="AK92" s="57">
        <f t="shared" si="39"/>
        <v>0</v>
      </c>
      <c r="AL92" s="57"/>
      <c r="BK92" s="57">
        <f t="shared" si="40"/>
        <v>5450.4845234441718</v>
      </c>
    </row>
    <row r="93" spans="1:88" x14ac:dyDescent="0.25">
      <c r="A93" s="9">
        <v>88</v>
      </c>
      <c r="B93" s="12" t="s">
        <v>286</v>
      </c>
      <c r="C93" s="12" t="s">
        <v>339</v>
      </c>
      <c r="D93" s="12" t="s">
        <v>20</v>
      </c>
      <c r="E93" s="12" t="s">
        <v>324</v>
      </c>
      <c r="F93" s="12" t="s">
        <v>156</v>
      </c>
      <c r="G93" s="18">
        <f>'Step 1 - Study Scope'!$A$16</f>
        <v>101325</v>
      </c>
      <c r="H93" s="12" t="s">
        <v>87</v>
      </c>
      <c r="I93" s="12">
        <v>1</v>
      </c>
      <c r="J93" s="12">
        <v>1</v>
      </c>
      <c r="K93" s="12" t="s">
        <v>47</v>
      </c>
      <c r="L93" s="4" t="s">
        <v>144</v>
      </c>
      <c r="M93" s="4" t="s">
        <v>61</v>
      </c>
      <c r="N93" s="13" t="s">
        <v>102</v>
      </c>
      <c r="O93" s="12" t="s">
        <v>102</v>
      </c>
      <c r="P93" s="12" t="s">
        <v>5</v>
      </c>
      <c r="Q93" s="12" t="s">
        <v>110</v>
      </c>
      <c r="R93" s="16" t="s">
        <v>142</v>
      </c>
      <c r="S93" s="14">
        <v>17.84672405547585</v>
      </c>
      <c r="T93" s="13" t="s">
        <v>4</v>
      </c>
      <c r="U93" s="32">
        <v>0</v>
      </c>
      <c r="V93" s="33" t="s">
        <v>102</v>
      </c>
      <c r="W93" s="4" t="s">
        <v>101</v>
      </c>
      <c r="X93" s="13" t="s">
        <v>47</v>
      </c>
      <c r="Y93" s="15" t="s">
        <v>108</v>
      </c>
      <c r="Z93" s="12" t="s">
        <v>4</v>
      </c>
      <c r="AA93" s="22">
        <v>1</v>
      </c>
      <c r="AB93" s="77">
        <f t="shared" si="32"/>
        <v>17.84672405547585</v>
      </c>
      <c r="AC93" s="84">
        <f t="shared" si="33"/>
        <v>0</v>
      </c>
      <c r="AD93" s="30">
        <v>1</v>
      </c>
      <c r="AE93" s="84">
        <f t="shared" si="30"/>
        <v>0</v>
      </c>
      <c r="AF93" s="14">
        <v>2.0260787400000001E-2</v>
      </c>
      <c r="AG93" s="55">
        <f t="shared" si="31"/>
        <v>0</v>
      </c>
      <c r="AH93" s="55">
        <f t="shared" si="34"/>
        <v>0.36158868187446203</v>
      </c>
      <c r="AI93" s="56">
        <f>AK93+NPV('Step 1 - Study Scope'!$A$24,'Step 4 - LCCA'!AL93:BJ93)</f>
        <v>0</v>
      </c>
      <c r="AJ93" s="56">
        <f>BK93+NPV('Step 1 - Study Scope'!$A$25,'Step 4 - LCCA'!BL93:CJ93)</f>
        <v>0.36158868187446203</v>
      </c>
      <c r="AK93" s="57">
        <f t="shared" si="39"/>
        <v>0</v>
      </c>
      <c r="AL93" s="57"/>
      <c r="BK93" s="57">
        <f t="shared" si="40"/>
        <v>0.36158868187446203</v>
      </c>
    </row>
    <row r="94" spans="1:88" x14ac:dyDescent="0.25">
      <c r="A94" s="9">
        <v>89</v>
      </c>
      <c r="B94" s="12" t="s">
        <v>286</v>
      </c>
      <c r="C94" s="12" t="s">
        <v>339</v>
      </c>
      <c r="D94" s="12" t="s">
        <v>20</v>
      </c>
      <c r="E94" s="12" t="s">
        <v>324</v>
      </c>
      <c r="F94" s="12" t="s">
        <v>156</v>
      </c>
      <c r="G94" s="18">
        <f>'Step 1 - Study Scope'!$A$16</f>
        <v>101325</v>
      </c>
      <c r="H94" s="12" t="s">
        <v>87</v>
      </c>
      <c r="I94" s="12">
        <v>1</v>
      </c>
      <c r="J94" s="12">
        <v>1</v>
      </c>
      <c r="K94" s="12" t="s">
        <v>47</v>
      </c>
      <c r="L94" s="4" t="s">
        <v>144</v>
      </c>
      <c r="M94" s="4" t="s">
        <v>61</v>
      </c>
      <c r="N94" s="13" t="s">
        <v>102</v>
      </c>
      <c r="O94" s="12" t="s">
        <v>102</v>
      </c>
      <c r="P94" s="12" t="s">
        <v>5</v>
      </c>
      <c r="Q94" s="12" t="s">
        <v>110</v>
      </c>
      <c r="R94" s="16" t="s">
        <v>141</v>
      </c>
      <c r="S94" s="14">
        <v>53.540172166427539</v>
      </c>
      <c r="T94" s="13" t="s">
        <v>4</v>
      </c>
      <c r="U94" s="32">
        <v>0</v>
      </c>
      <c r="V94" s="33" t="s">
        <v>102</v>
      </c>
      <c r="W94" s="4" t="s">
        <v>101</v>
      </c>
      <c r="X94" s="13" t="s">
        <v>47</v>
      </c>
      <c r="Y94" s="16" t="s">
        <v>107</v>
      </c>
      <c r="Z94" s="12" t="s">
        <v>4</v>
      </c>
      <c r="AA94" s="22">
        <v>1</v>
      </c>
      <c r="AB94" s="77">
        <f t="shared" si="32"/>
        <v>53.540172166427539</v>
      </c>
      <c r="AC94" s="84">
        <f t="shared" si="33"/>
        <v>0</v>
      </c>
      <c r="AD94" s="30">
        <v>1</v>
      </c>
      <c r="AE94" s="84">
        <f t="shared" si="30"/>
        <v>0</v>
      </c>
      <c r="AF94" s="14">
        <v>2.0883631999999999E-2</v>
      </c>
      <c r="AG94" s="55">
        <f t="shared" si="31"/>
        <v>0</v>
      </c>
      <c r="AH94" s="55">
        <f t="shared" si="34"/>
        <v>1.1181132527403155</v>
      </c>
      <c r="AI94" s="56">
        <f>AK94+NPV('Step 1 - Study Scope'!$A$24,'Step 4 - LCCA'!AL94:BJ94)</f>
        <v>0</v>
      </c>
      <c r="AJ94" s="56">
        <f>BK94+NPV('Step 1 - Study Scope'!$A$25,'Step 4 - LCCA'!BL94:CJ94)</f>
        <v>1.1181132527403155</v>
      </c>
      <c r="AK94" s="57">
        <f t="shared" si="39"/>
        <v>0</v>
      </c>
      <c r="AL94" s="57"/>
      <c r="BK94" s="57">
        <f t="shared" si="40"/>
        <v>1.1181132527403155</v>
      </c>
    </row>
    <row r="95" spans="1:88" x14ac:dyDescent="0.25">
      <c r="A95" s="9">
        <v>90</v>
      </c>
      <c r="B95" s="12" t="s">
        <v>286</v>
      </c>
      <c r="C95" s="12" t="s">
        <v>339</v>
      </c>
      <c r="D95" s="12" t="s">
        <v>20</v>
      </c>
      <c r="E95" s="12" t="s">
        <v>324</v>
      </c>
      <c r="F95" s="12" t="s">
        <v>156</v>
      </c>
      <c r="G95" s="18">
        <f>'Step 1 - Study Scope'!$A$16</f>
        <v>101325</v>
      </c>
      <c r="H95" s="12" t="s">
        <v>87</v>
      </c>
      <c r="I95" s="12">
        <v>1</v>
      </c>
      <c r="J95" s="12">
        <v>1</v>
      </c>
      <c r="K95" s="12" t="s">
        <v>48</v>
      </c>
      <c r="L95" s="4" t="s">
        <v>144</v>
      </c>
      <c r="M95" s="4" t="s">
        <v>61</v>
      </c>
      <c r="N95" s="13" t="s">
        <v>102</v>
      </c>
      <c r="O95" s="12" t="s">
        <v>102</v>
      </c>
      <c r="P95" s="12" t="s">
        <v>66</v>
      </c>
      <c r="Q95" s="12" t="s">
        <v>110</v>
      </c>
      <c r="R95" s="16" t="s">
        <v>142</v>
      </c>
      <c r="S95" s="14">
        <v>18.951857165630479</v>
      </c>
      <c r="T95" s="13" t="s">
        <v>4</v>
      </c>
      <c r="U95" s="32">
        <v>0</v>
      </c>
      <c r="V95" s="33" t="s">
        <v>102</v>
      </c>
      <c r="W95" s="4" t="s">
        <v>101</v>
      </c>
      <c r="X95" s="13" t="s">
        <v>48</v>
      </c>
      <c r="Y95" s="15" t="s">
        <v>108</v>
      </c>
      <c r="Z95" s="12" t="s">
        <v>4</v>
      </c>
      <c r="AA95" s="22">
        <v>1</v>
      </c>
      <c r="AB95" s="77">
        <f t="shared" si="32"/>
        <v>18.951857165630479</v>
      </c>
      <c r="AC95" s="84">
        <f t="shared" si="33"/>
        <v>0</v>
      </c>
      <c r="AD95" s="30">
        <v>1</v>
      </c>
      <c r="AE95" s="84">
        <f t="shared" si="30"/>
        <v>0</v>
      </c>
      <c r="AF95" s="14">
        <v>3.9801974000000006E-3</v>
      </c>
      <c r="AG95" s="55">
        <f t="shared" si="31"/>
        <v>0</v>
      </c>
      <c r="AH95" s="55">
        <f t="shared" si="34"/>
        <v>7.5432132615813816E-2</v>
      </c>
      <c r="AI95" s="56">
        <f>AK95+NPV('Step 1 - Study Scope'!$A$24,'Step 4 - LCCA'!AL95:BJ95)</f>
        <v>0</v>
      </c>
      <c r="AJ95" s="56">
        <f>BK95+NPV('Step 1 - Study Scope'!$A$25,'Step 4 - LCCA'!BL95:CJ95)</f>
        <v>7.5432132615813816E-2</v>
      </c>
      <c r="AK95" s="57">
        <f t="shared" si="39"/>
        <v>0</v>
      </c>
      <c r="AL95" s="57"/>
      <c r="BK95" s="57">
        <f t="shared" si="40"/>
        <v>7.5432132615813816E-2</v>
      </c>
    </row>
    <row r="96" spans="1:88" x14ac:dyDescent="0.25">
      <c r="A96" s="9">
        <v>91</v>
      </c>
      <c r="B96" s="12" t="s">
        <v>286</v>
      </c>
      <c r="C96" s="12" t="s">
        <v>339</v>
      </c>
      <c r="D96" s="12" t="s">
        <v>20</v>
      </c>
      <c r="E96" s="12" t="s">
        <v>324</v>
      </c>
      <c r="F96" s="12" t="s">
        <v>156</v>
      </c>
      <c r="G96" s="18">
        <f>'Step 1 - Study Scope'!$A$16</f>
        <v>101325</v>
      </c>
      <c r="H96" s="12" t="s">
        <v>87</v>
      </c>
      <c r="I96" s="12">
        <v>1</v>
      </c>
      <c r="J96" s="12">
        <v>1</v>
      </c>
      <c r="K96" s="12" t="s">
        <v>48</v>
      </c>
      <c r="L96" s="4" t="s">
        <v>144</v>
      </c>
      <c r="M96" s="4" t="s">
        <v>61</v>
      </c>
      <c r="N96" s="13" t="s">
        <v>102</v>
      </c>
      <c r="O96" s="12" t="s">
        <v>102</v>
      </c>
      <c r="P96" s="12" t="s">
        <v>66</v>
      </c>
      <c r="Q96" s="12" t="s">
        <v>110</v>
      </c>
      <c r="R96" s="16" t="s">
        <v>141</v>
      </c>
      <c r="S96" s="14">
        <v>56.855571496891436</v>
      </c>
      <c r="T96" s="13" t="s">
        <v>4</v>
      </c>
      <c r="U96" s="32">
        <v>0</v>
      </c>
      <c r="V96" s="33" t="s">
        <v>102</v>
      </c>
      <c r="W96" s="4" t="s">
        <v>101</v>
      </c>
      <c r="X96" s="13" t="s">
        <v>48</v>
      </c>
      <c r="Y96" s="16" t="s">
        <v>107</v>
      </c>
      <c r="Z96" s="12" t="s">
        <v>4</v>
      </c>
      <c r="AA96" s="22">
        <v>1</v>
      </c>
      <c r="AB96" s="77">
        <f t="shared" si="32"/>
        <v>56.855571496891436</v>
      </c>
      <c r="AC96" s="84">
        <f t="shared" si="33"/>
        <v>0</v>
      </c>
      <c r="AD96" s="30">
        <v>1</v>
      </c>
      <c r="AE96" s="84">
        <f t="shared" si="30"/>
        <v>0</v>
      </c>
      <c r="AF96" s="14">
        <v>3.5020549999999996E-3</v>
      </c>
      <c r="AG96" s="55">
        <f t="shared" si="31"/>
        <v>0</v>
      </c>
      <c r="AH96" s="55">
        <f t="shared" si="34"/>
        <v>0.19911133843854611</v>
      </c>
      <c r="AI96" s="56">
        <f>AK96+NPV('Step 1 - Study Scope'!$A$24,'Step 4 - LCCA'!AL96:BJ96)</f>
        <v>0</v>
      </c>
      <c r="AJ96" s="56">
        <f>BK96+NPV('Step 1 - Study Scope'!$A$25,'Step 4 - LCCA'!BL96:CJ96)</f>
        <v>0.19911133843854611</v>
      </c>
      <c r="AK96" s="57">
        <f t="shared" si="39"/>
        <v>0</v>
      </c>
      <c r="AL96" s="57"/>
      <c r="BK96" s="57">
        <f t="shared" si="40"/>
        <v>0.19911133843854611</v>
      </c>
    </row>
    <row r="97" spans="1:84" x14ac:dyDescent="0.25">
      <c r="A97" s="9">
        <v>92</v>
      </c>
      <c r="B97" s="12" t="s">
        <v>286</v>
      </c>
      <c r="C97" s="12" t="s">
        <v>339</v>
      </c>
      <c r="D97" s="12" t="s">
        <v>20</v>
      </c>
      <c r="E97" s="12" t="s">
        <v>324</v>
      </c>
      <c r="F97" s="12" t="s">
        <v>156</v>
      </c>
      <c r="G97" s="18">
        <f>'Step 1 - Study Scope'!$A$16</f>
        <v>101325</v>
      </c>
      <c r="H97" s="12" t="s">
        <v>87</v>
      </c>
      <c r="I97" s="12">
        <v>1</v>
      </c>
      <c r="J97" s="12">
        <v>1</v>
      </c>
      <c r="K97" s="12" t="s">
        <v>78</v>
      </c>
      <c r="L97" s="4" t="s">
        <v>144</v>
      </c>
      <c r="M97" s="4" t="s">
        <v>61</v>
      </c>
      <c r="N97" s="13" t="s">
        <v>102</v>
      </c>
      <c r="O97" s="12" t="s">
        <v>102</v>
      </c>
      <c r="P97" s="12" t="s">
        <v>79</v>
      </c>
      <c r="Q97" s="12" t="s">
        <v>110</v>
      </c>
      <c r="R97" s="16" t="s">
        <v>142</v>
      </c>
      <c r="S97" s="14">
        <v>2.962697274031564</v>
      </c>
      <c r="T97" s="13" t="s">
        <v>4</v>
      </c>
      <c r="U97" s="32">
        <v>0</v>
      </c>
      <c r="V97" s="33" t="s">
        <v>102</v>
      </c>
      <c r="W97" s="4" t="s">
        <v>101</v>
      </c>
      <c r="X97" s="13" t="s">
        <v>78</v>
      </c>
      <c r="Y97" s="15" t="s">
        <v>108</v>
      </c>
      <c r="Z97" s="12" t="s">
        <v>4</v>
      </c>
      <c r="AA97" s="22">
        <v>1</v>
      </c>
      <c r="AB97" s="77">
        <f t="shared" si="32"/>
        <v>2.962697274031564</v>
      </c>
      <c r="AC97" s="84">
        <f t="shared" si="33"/>
        <v>0</v>
      </c>
      <c r="AD97" s="30">
        <v>1</v>
      </c>
      <c r="AE97" s="84">
        <f t="shared" si="30"/>
        <v>0</v>
      </c>
      <c r="AF97" s="14">
        <v>4.8601649999999996E-3</v>
      </c>
      <c r="AG97" s="55">
        <f t="shared" si="31"/>
        <v>0</v>
      </c>
      <c r="AH97" s="55">
        <f t="shared" si="34"/>
        <v>1.4399197596843615E-2</v>
      </c>
      <c r="AI97" s="56">
        <f>AK97+NPV('Step 1 - Study Scope'!$A$24,'Step 4 - LCCA'!AL97:BJ97)</f>
        <v>0</v>
      </c>
      <c r="AJ97" s="56">
        <f>BK97+NPV('Step 1 - Study Scope'!$A$25,'Step 4 - LCCA'!BL97:CJ97)</f>
        <v>1.4399197596843615E-2</v>
      </c>
      <c r="AK97" s="57">
        <f t="shared" si="39"/>
        <v>0</v>
      </c>
      <c r="AL97" s="57"/>
      <c r="BK97" s="57">
        <f t="shared" si="40"/>
        <v>1.4399197596843615E-2</v>
      </c>
    </row>
    <row r="98" spans="1:84" x14ac:dyDescent="0.25">
      <c r="A98" s="9">
        <v>93</v>
      </c>
      <c r="B98" s="12" t="s">
        <v>286</v>
      </c>
      <c r="C98" s="12" t="s">
        <v>339</v>
      </c>
      <c r="D98" s="12" t="s">
        <v>20</v>
      </c>
      <c r="E98" s="12" t="s">
        <v>324</v>
      </c>
      <c r="F98" s="12" t="s">
        <v>156</v>
      </c>
      <c r="G98" s="18">
        <f>'Step 1 - Study Scope'!$A$16</f>
        <v>101325</v>
      </c>
      <c r="H98" s="12" t="s">
        <v>87</v>
      </c>
      <c r="I98" s="12">
        <v>1</v>
      </c>
      <c r="J98" s="12">
        <v>1</v>
      </c>
      <c r="K98" s="12" t="s">
        <v>78</v>
      </c>
      <c r="L98" s="4" t="s">
        <v>144</v>
      </c>
      <c r="M98" s="4" t="s">
        <v>61</v>
      </c>
      <c r="N98" s="13" t="s">
        <v>102</v>
      </c>
      <c r="O98" s="12" t="s">
        <v>102</v>
      </c>
      <c r="P98" s="12" t="s">
        <v>79</v>
      </c>
      <c r="Q98" s="12" t="s">
        <v>110</v>
      </c>
      <c r="R98" s="16" t="s">
        <v>141</v>
      </c>
      <c r="S98" s="14">
        <v>8.8880918220946903</v>
      </c>
      <c r="T98" s="13" t="s">
        <v>4</v>
      </c>
      <c r="U98" s="32">
        <v>0</v>
      </c>
      <c r="V98" s="33" t="s">
        <v>102</v>
      </c>
      <c r="W98" s="4" t="s">
        <v>101</v>
      </c>
      <c r="X98" s="13" t="s">
        <v>78</v>
      </c>
      <c r="Y98" s="16" t="s">
        <v>107</v>
      </c>
      <c r="Z98" s="12" t="s">
        <v>4</v>
      </c>
      <c r="AA98" s="22">
        <v>1</v>
      </c>
      <c r="AB98" s="77">
        <f t="shared" si="32"/>
        <v>8.8880918220946903</v>
      </c>
      <c r="AC98" s="84">
        <f t="shared" si="33"/>
        <v>0</v>
      </c>
      <c r="AD98" s="30">
        <v>1</v>
      </c>
      <c r="AE98" s="84">
        <f t="shared" si="30"/>
        <v>0</v>
      </c>
      <c r="AF98" s="14">
        <v>0.13475912300000001</v>
      </c>
      <c r="AG98" s="55">
        <f t="shared" si="31"/>
        <v>0</v>
      </c>
      <c r="AH98" s="55">
        <f t="shared" si="34"/>
        <v>1.1977514590889526</v>
      </c>
      <c r="AI98" s="56">
        <f>AK98+NPV('Step 1 - Study Scope'!$A$24,'Step 4 - LCCA'!AL98:BJ98)</f>
        <v>0</v>
      </c>
      <c r="AJ98" s="56">
        <f>BK98+NPV('Step 1 - Study Scope'!$A$25,'Step 4 - LCCA'!BL98:CJ98)</f>
        <v>1.1977514590889526</v>
      </c>
      <c r="AK98" s="57">
        <f t="shared" si="39"/>
        <v>0</v>
      </c>
      <c r="AL98" s="57"/>
      <c r="BK98" s="57">
        <f t="shared" si="40"/>
        <v>1.1977514590889526</v>
      </c>
    </row>
    <row r="99" spans="1:84" x14ac:dyDescent="0.25">
      <c r="A99" s="9">
        <v>94</v>
      </c>
      <c r="B99" s="12" t="s">
        <v>286</v>
      </c>
      <c r="C99" s="12" t="s">
        <v>339</v>
      </c>
      <c r="D99" s="12" t="s">
        <v>20</v>
      </c>
      <c r="E99" s="12" t="s">
        <v>324</v>
      </c>
      <c r="F99" s="12" t="s">
        <v>156</v>
      </c>
      <c r="G99" s="18">
        <f>'Step 1 - Study Scope'!$A$16</f>
        <v>101325</v>
      </c>
      <c r="H99" s="12" t="s">
        <v>87</v>
      </c>
      <c r="I99" s="12">
        <v>1</v>
      </c>
      <c r="J99" s="12">
        <v>1</v>
      </c>
      <c r="K99" s="12" t="s">
        <v>52</v>
      </c>
      <c r="L99" s="4" t="s">
        <v>144</v>
      </c>
      <c r="M99" s="4" t="s">
        <v>61</v>
      </c>
      <c r="N99" s="13" t="s">
        <v>102</v>
      </c>
      <c r="O99" s="12" t="s">
        <v>102</v>
      </c>
      <c r="P99" s="12" t="s">
        <v>65</v>
      </c>
      <c r="Q99" s="12" t="s">
        <v>110</v>
      </c>
      <c r="R99" s="16" t="s">
        <v>142</v>
      </c>
      <c r="S99" s="14">
        <v>3.964804589829428</v>
      </c>
      <c r="T99" s="13" t="s">
        <v>4</v>
      </c>
      <c r="U99" s="32">
        <v>0</v>
      </c>
      <c r="V99" s="33" t="s">
        <v>102</v>
      </c>
      <c r="W99" s="4" t="s">
        <v>101</v>
      </c>
      <c r="X99" s="13" t="s">
        <v>52</v>
      </c>
      <c r="Y99" s="15" t="s">
        <v>108</v>
      </c>
      <c r="Z99" s="12" t="s">
        <v>4</v>
      </c>
      <c r="AA99" s="22">
        <v>1</v>
      </c>
      <c r="AB99" s="77">
        <f t="shared" si="32"/>
        <v>3.964804589829428</v>
      </c>
      <c r="AC99" s="84">
        <f t="shared" si="33"/>
        <v>0</v>
      </c>
      <c r="AD99" s="30">
        <v>1</v>
      </c>
      <c r="AE99" s="84">
        <f t="shared" si="30"/>
        <v>0</v>
      </c>
      <c r="AF99" s="14">
        <v>8926.3278614200008</v>
      </c>
      <c r="AG99" s="55">
        <f t="shared" si="31"/>
        <v>0</v>
      </c>
      <c r="AH99" s="55">
        <f t="shared" si="34"/>
        <v>35391.145675280321</v>
      </c>
      <c r="AI99" s="56">
        <f>AK99+NPV('Step 1 - Study Scope'!$A$24,'Step 4 - LCCA'!AL99:BJ99)</f>
        <v>0</v>
      </c>
      <c r="AJ99" s="56">
        <f>BK99+NPV('Step 1 - Study Scope'!$A$25,'Step 4 - LCCA'!BL99:CJ99)</f>
        <v>35391.145675280321</v>
      </c>
      <c r="AK99" s="57">
        <f t="shared" si="39"/>
        <v>0</v>
      </c>
      <c r="AL99" s="57"/>
      <c r="BK99" s="57">
        <f t="shared" si="40"/>
        <v>35391.145675280321</v>
      </c>
    </row>
    <row r="100" spans="1:84" x14ac:dyDescent="0.25">
      <c r="A100" s="9">
        <v>95</v>
      </c>
      <c r="B100" s="12" t="s">
        <v>286</v>
      </c>
      <c r="C100" s="12" t="s">
        <v>339</v>
      </c>
      <c r="D100" s="12" t="s">
        <v>20</v>
      </c>
      <c r="E100" s="12" t="s">
        <v>324</v>
      </c>
      <c r="F100" s="12" t="s">
        <v>156</v>
      </c>
      <c r="G100" s="18">
        <f>'Step 1 - Study Scope'!$A$16</f>
        <v>101325</v>
      </c>
      <c r="H100" s="12" t="s">
        <v>87</v>
      </c>
      <c r="I100" s="12">
        <v>1</v>
      </c>
      <c r="J100" s="12">
        <v>1</v>
      </c>
      <c r="K100" s="12" t="s">
        <v>52</v>
      </c>
      <c r="L100" s="4" t="s">
        <v>144</v>
      </c>
      <c r="M100" s="4" t="s">
        <v>61</v>
      </c>
      <c r="N100" s="13" t="s">
        <v>102</v>
      </c>
      <c r="O100" s="12" t="s">
        <v>102</v>
      </c>
      <c r="P100" s="12" t="s">
        <v>65</v>
      </c>
      <c r="Q100" s="12" t="s">
        <v>110</v>
      </c>
      <c r="R100" s="16" t="s">
        <v>141</v>
      </c>
      <c r="S100" s="14">
        <v>11.894413769488283</v>
      </c>
      <c r="T100" s="13" t="s">
        <v>4</v>
      </c>
      <c r="U100" s="32">
        <v>0</v>
      </c>
      <c r="V100" s="33" t="s">
        <v>102</v>
      </c>
      <c r="W100" s="4" t="s">
        <v>101</v>
      </c>
      <c r="X100" s="13" t="s">
        <v>52</v>
      </c>
      <c r="Y100" s="16" t="s">
        <v>107</v>
      </c>
      <c r="Z100" s="12" t="s">
        <v>4</v>
      </c>
      <c r="AA100" s="22">
        <v>1</v>
      </c>
      <c r="AB100" s="77">
        <f t="shared" si="32"/>
        <v>11.894413769488283</v>
      </c>
      <c r="AC100" s="84">
        <f t="shared" si="33"/>
        <v>0</v>
      </c>
      <c r="AD100" s="30">
        <v>1</v>
      </c>
      <c r="AE100" s="84">
        <f t="shared" si="30"/>
        <v>0</v>
      </c>
      <c r="AF100" s="14">
        <v>20830.095240439998</v>
      </c>
      <c r="AG100" s="55">
        <f t="shared" si="31"/>
        <v>0</v>
      </c>
      <c r="AH100" s="55">
        <f t="shared" si="34"/>
        <v>247761.77164764184</v>
      </c>
      <c r="AI100" s="56">
        <f>AK100+NPV('Step 1 - Study Scope'!$A$24,'Step 4 - LCCA'!AL100:BJ100)</f>
        <v>0</v>
      </c>
      <c r="AJ100" s="56">
        <f>BK100+NPV('Step 1 - Study Scope'!$A$25,'Step 4 - LCCA'!BL100:CJ100)</f>
        <v>247761.77164764184</v>
      </c>
      <c r="AK100" s="57">
        <f t="shared" si="39"/>
        <v>0</v>
      </c>
      <c r="AL100" s="57"/>
      <c r="BK100" s="57">
        <f t="shared" si="40"/>
        <v>247761.77164764184</v>
      </c>
    </row>
    <row r="101" spans="1:84" x14ac:dyDescent="0.25">
      <c r="A101" s="9">
        <v>96</v>
      </c>
      <c r="B101" s="12" t="s">
        <v>286</v>
      </c>
      <c r="C101" s="12" t="s">
        <v>339</v>
      </c>
      <c r="D101" s="12" t="s">
        <v>20</v>
      </c>
      <c r="E101" s="12" t="s">
        <v>324</v>
      </c>
      <c r="F101" s="12" t="s">
        <v>156</v>
      </c>
      <c r="G101" s="18">
        <f>'Step 1 - Study Scope'!$A$16</f>
        <v>101325</v>
      </c>
      <c r="H101" s="12" t="s">
        <v>87</v>
      </c>
      <c r="I101" s="12">
        <v>1</v>
      </c>
      <c r="J101" s="12">
        <v>1</v>
      </c>
      <c r="K101" s="12" t="s">
        <v>53</v>
      </c>
      <c r="L101" s="4" t="s">
        <v>144</v>
      </c>
      <c r="M101" s="4" t="s">
        <v>61</v>
      </c>
      <c r="N101" s="13" t="s">
        <v>102</v>
      </c>
      <c r="O101" s="12" t="s">
        <v>102</v>
      </c>
      <c r="P101" s="12" t="s">
        <v>67</v>
      </c>
      <c r="Q101" s="12" t="s">
        <v>110</v>
      </c>
      <c r="R101" s="16" t="s">
        <v>142</v>
      </c>
      <c r="S101" s="14">
        <v>5.9560258249641311</v>
      </c>
      <c r="T101" s="13" t="s">
        <v>4</v>
      </c>
      <c r="U101" s="32">
        <v>0</v>
      </c>
      <c r="V101" s="33" t="s">
        <v>102</v>
      </c>
      <c r="W101" s="4" t="s">
        <v>101</v>
      </c>
      <c r="X101" s="13" t="s">
        <v>53</v>
      </c>
      <c r="Y101" s="15" t="s">
        <v>108</v>
      </c>
      <c r="Z101" s="12" t="s">
        <v>4</v>
      </c>
      <c r="AA101" s="22">
        <v>1</v>
      </c>
      <c r="AB101" s="77">
        <f t="shared" si="32"/>
        <v>5.9560258249641311</v>
      </c>
      <c r="AC101" s="84">
        <f t="shared" si="33"/>
        <v>0</v>
      </c>
      <c r="AD101" s="30">
        <v>1</v>
      </c>
      <c r="AE101" s="84">
        <f t="shared" si="30"/>
        <v>0</v>
      </c>
      <c r="AF101" s="14">
        <v>5.9974075969999999E-2</v>
      </c>
      <c r="AG101" s="55">
        <f t="shared" si="31"/>
        <v>0</v>
      </c>
      <c r="AH101" s="55">
        <f t="shared" si="34"/>
        <v>0.35720714530568071</v>
      </c>
      <c r="AI101" s="56">
        <f>AK101+NPV('Step 1 - Study Scope'!$A$24,'Step 4 - LCCA'!AL101:BJ101)</f>
        <v>0</v>
      </c>
      <c r="AJ101" s="56">
        <f>BK101+NPV('Step 1 - Study Scope'!$A$25,'Step 4 - LCCA'!BL101:CJ101)</f>
        <v>0.35720714530568071</v>
      </c>
      <c r="AK101" s="57">
        <f t="shared" si="39"/>
        <v>0</v>
      </c>
      <c r="AL101" s="57"/>
      <c r="BK101" s="57">
        <f t="shared" si="40"/>
        <v>0.35720714530568071</v>
      </c>
    </row>
    <row r="102" spans="1:84" x14ac:dyDescent="0.25">
      <c r="A102" s="9">
        <v>97</v>
      </c>
      <c r="B102" s="12" t="s">
        <v>286</v>
      </c>
      <c r="C102" s="12" t="s">
        <v>339</v>
      </c>
      <c r="D102" s="12" t="s">
        <v>20</v>
      </c>
      <c r="E102" s="12" t="s">
        <v>324</v>
      </c>
      <c r="F102" s="12" t="s">
        <v>156</v>
      </c>
      <c r="G102" s="18">
        <f>'Step 1 - Study Scope'!$A$16</f>
        <v>101325</v>
      </c>
      <c r="H102" s="12" t="s">
        <v>87</v>
      </c>
      <c r="I102" s="12">
        <v>1</v>
      </c>
      <c r="J102" s="12">
        <v>1</v>
      </c>
      <c r="K102" s="12" t="s">
        <v>53</v>
      </c>
      <c r="L102" s="4" t="s">
        <v>144</v>
      </c>
      <c r="M102" s="4" t="s">
        <v>61</v>
      </c>
      <c r="N102" s="13" t="s">
        <v>102</v>
      </c>
      <c r="O102" s="12" t="s">
        <v>102</v>
      </c>
      <c r="P102" s="12" t="s">
        <v>67</v>
      </c>
      <c r="Q102" s="12" t="s">
        <v>110</v>
      </c>
      <c r="R102" s="16" t="s">
        <v>141</v>
      </c>
      <c r="S102" s="14">
        <v>17.868077474892392</v>
      </c>
      <c r="T102" s="13" t="s">
        <v>4</v>
      </c>
      <c r="U102" s="32">
        <v>0</v>
      </c>
      <c r="V102" s="33" t="s">
        <v>102</v>
      </c>
      <c r="W102" s="4" t="s">
        <v>101</v>
      </c>
      <c r="X102" s="13" t="s">
        <v>53</v>
      </c>
      <c r="Y102" s="16" t="s">
        <v>107</v>
      </c>
      <c r="Z102" s="12" t="s">
        <v>4</v>
      </c>
      <c r="AA102" s="22">
        <v>1</v>
      </c>
      <c r="AB102" s="77">
        <f t="shared" si="32"/>
        <v>17.868077474892392</v>
      </c>
      <c r="AC102" s="84">
        <f t="shared" si="33"/>
        <v>0</v>
      </c>
      <c r="AD102" s="30">
        <v>1</v>
      </c>
      <c r="AE102" s="84">
        <f t="shared" si="30"/>
        <v>0</v>
      </c>
      <c r="AF102" s="14">
        <v>6.6817275999999995E-2</v>
      </c>
      <c r="AG102" s="55">
        <f t="shared" ref="AG102:AG121" si="41">AB102*AE102*I102</f>
        <v>0</v>
      </c>
      <c r="AH102" s="55">
        <f t="shared" si="34"/>
        <v>1.1938962642292679</v>
      </c>
      <c r="AI102" s="56">
        <f>AK102+NPV('Step 1 - Study Scope'!$A$24,'Step 4 - LCCA'!AL102:BJ102)</f>
        <v>0</v>
      </c>
      <c r="AJ102" s="56">
        <f>BK102+NPV('Step 1 - Study Scope'!$A$25,'Step 4 - LCCA'!BL102:CJ102)</f>
        <v>1.1938962642292679</v>
      </c>
      <c r="AK102" s="57">
        <f t="shared" si="39"/>
        <v>0</v>
      </c>
      <c r="AL102" s="57"/>
      <c r="BK102" s="57">
        <f t="shared" si="40"/>
        <v>1.1938962642292679</v>
      </c>
    </row>
    <row r="103" spans="1:84" x14ac:dyDescent="0.25">
      <c r="A103" s="9">
        <v>98</v>
      </c>
      <c r="B103" s="12" t="s">
        <v>286</v>
      </c>
      <c r="C103" s="12" t="s">
        <v>17</v>
      </c>
      <c r="D103" s="12" t="s">
        <v>20</v>
      </c>
      <c r="E103" s="12" t="s">
        <v>325</v>
      </c>
      <c r="F103" s="12" t="s">
        <v>156</v>
      </c>
      <c r="G103" s="18">
        <f>'Step 1 - Study Scope'!$A$16</f>
        <v>101325</v>
      </c>
      <c r="H103" s="12" t="s">
        <v>87</v>
      </c>
      <c r="I103" s="12">
        <v>1</v>
      </c>
      <c r="J103" s="12">
        <f>I103*'Step 1 - Study Scope'!$A$31</f>
        <v>4</v>
      </c>
      <c r="K103" s="12" t="s">
        <v>78</v>
      </c>
      <c r="L103" s="4" t="s">
        <v>144</v>
      </c>
      <c r="M103" s="4" t="s">
        <v>61</v>
      </c>
      <c r="N103" s="13" t="s">
        <v>102</v>
      </c>
      <c r="O103" s="12" t="s">
        <v>102</v>
      </c>
      <c r="P103" s="12" t="s">
        <v>79</v>
      </c>
      <c r="Q103" s="12" t="s">
        <v>110</v>
      </c>
      <c r="R103" s="16" t="s">
        <v>142</v>
      </c>
      <c r="S103" s="14">
        <v>724.47315823529595</v>
      </c>
      <c r="T103" s="13" t="s">
        <v>4</v>
      </c>
      <c r="U103" s="32">
        <v>0</v>
      </c>
      <c r="V103" s="33" t="s">
        <v>102</v>
      </c>
      <c r="W103" s="4" t="s">
        <v>101</v>
      </c>
      <c r="X103" s="13" t="s">
        <v>78</v>
      </c>
      <c r="Y103" s="15" t="s">
        <v>108</v>
      </c>
      <c r="Z103" s="12" t="s">
        <v>4</v>
      </c>
      <c r="AA103" s="22">
        <v>1</v>
      </c>
      <c r="AB103" s="77">
        <f t="shared" si="32"/>
        <v>724.47315823529595</v>
      </c>
      <c r="AC103" s="84">
        <f t="shared" si="33"/>
        <v>0</v>
      </c>
      <c r="AD103" s="30">
        <v>1</v>
      </c>
      <c r="AE103" s="84">
        <f t="shared" si="30"/>
        <v>0</v>
      </c>
      <c r="AF103" s="14">
        <v>4.8601649999999996E-3</v>
      </c>
      <c r="AG103" s="55">
        <f t="shared" si="41"/>
        <v>0</v>
      </c>
      <c r="AH103" s="55">
        <f t="shared" si="34"/>
        <v>3.5210590870946468</v>
      </c>
      <c r="AI103" s="56">
        <f>AK103+NPV('Step 1 - Study Scope'!$A$24,'Step 4 - LCCA'!AL103:BJ103)</f>
        <v>0</v>
      </c>
      <c r="AJ103" s="56">
        <f>BK103+NPV('Step 1 - Study Scope'!$A$25,'Step 4 - LCCA'!BL103:CJ103)</f>
        <v>13.088123108840451</v>
      </c>
      <c r="AK103" s="56"/>
      <c r="AQ103" s="57">
        <f t="shared" ref="AQ103:AQ116" si="42">$AG103</f>
        <v>0</v>
      </c>
      <c r="AV103" s="57">
        <f t="shared" ref="AV103:AV116" si="43">$AG103</f>
        <v>0</v>
      </c>
      <c r="BA103" s="57">
        <f t="shared" ref="BA103:BA116" si="44">$AG103</f>
        <v>0</v>
      </c>
      <c r="BF103" s="57">
        <f t="shared" ref="BF103:BF116" si="45">$AG103</f>
        <v>0</v>
      </c>
      <c r="BG103" s="57"/>
      <c r="BH103" s="57"/>
      <c r="BI103" s="57"/>
      <c r="BJ103" s="57"/>
      <c r="BL103" s="57"/>
      <c r="BQ103" s="57">
        <f t="shared" ref="BQ103:BQ116" si="46">$AH103</f>
        <v>3.5210590870946468</v>
      </c>
      <c r="BV103" s="57">
        <f t="shared" ref="BV103:BV116" si="47">$AH103</f>
        <v>3.5210590870946468</v>
      </c>
      <c r="CA103" s="57">
        <f t="shared" ref="CA103:CA116" si="48">$AH103</f>
        <v>3.5210590870946468</v>
      </c>
      <c r="CF103" s="57">
        <f t="shared" ref="CF103:CF116" si="49">$AH103</f>
        <v>3.5210590870946468</v>
      </c>
    </row>
    <row r="104" spans="1:84" x14ac:dyDescent="0.25">
      <c r="A104" s="9">
        <v>99</v>
      </c>
      <c r="B104" s="12" t="s">
        <v>286</v>
      </c>
      <c r="C104" s="12" t="s">
        <v>17</v>
      </c>
      <c r="D104" s="12" t="s">
        <v>20</v>
      </c>
      <c r="E104" s="12" t="s">
        <v>325</v>
      </c>
      <c r="F104" s="12" t="s">
        <v>156</v>
      </c>
      <c r="G104" s="18">
        <f>'Step 1 - Study Scope'!$A$16</f>
        <v>101325</v>
      </c>
      <c r="H104" s="12" t="s">
        <v>87</v>
      </c>
      <c r="I104" s="12">
        <v>1</v>
      </c>
      <c r="J104" s="12">
        <f>I104*'Step 1 - Study Scope'!$A$31</f>
        <v>4</v>
      </c>
      <c r="K104" s="12" t="s">
        <v>78</v>
      </c>
      <c r="L104" s="4" t="s">
        <v>144</v>
      </c>
      <c r="M104" s="4" t="s">
        <v>61</v>
      </c>
      <c r="N104" s="13" t="s">
        <v>102</v>
      </c>
      <c r="O104" s="12" t="s">
        <v>102</v>
      </c>
      <c r="P104" s="12" t="s">
        <v>79</v>
      </c>
      <c r="Q104" s="12" t="s">
        <v>110</v>
      </c>
      <c r="R104" s="16" t="s">
        <v>141</v>
      </c>
      <c r="S104" s="14">
        <v>2173.4194747058878</v>
      </c>
      <c r="T104" s="13" t="s">
        <v>4</v>
      </c>
      <c r="U104" s="32">
        <v>0</v>
      </c>
      <c r="V104" s="33" t="s">
        <v>102</v>
      </c>
      <c r="W104" s="4" t="s">
        <v>101</v>
      </c>
      <c r="X104" s="13" t="s">
        <v>78</v>
      </c>
      <c r="Y104" s="16" t="s">
        <v>107</v>
      </c>
      <c r="Z104" s="12" t="s">
        <v>4</v>
      </c>
      <c r="AA104" s="22">
        <v>1</v>
      </c>
      <c r="AB104" s="77">
        <f t="shared" si="32"/>
        <v>2173.4194747058878</v>
      </c>
      <c r="AC104" s="84">
        <f t="shared" si="33"/>
        <v>0</v>
      </c>
      <c r="AD104" s="30">
        <v>1</v>
      </c>
      <c r="AE104" s="84">
        <f t="shared" si="30"/>
        <v>0</v>
      </c>
      <c r="AF104" s="14">
        <v>0.13475912300000001</v>
      </c>
      <c r="AG104" s="55">
        <f t="shared" si="41"/>
        <v>0</v>
      </c>
      <c r="AH104" s="55">
        <f t="shared" si="34"/>
        <v>292.88810232248613</v>
      </c>
      <c r="AI104" s="56">
        <f>AK104+NPV('Step 1 - Study Scope'!$A$24,'Step 4 - LCCA'!AL104:BJ104)</f>
        <v>0</v>
      </c>
      <c r="AJ104" s="56">
        <f>BK104+NPV('Step 1 - Study Scope'!$A$25,'Step 4 - LCCA'!BL104:CJ104)</f>
        <v>1088.6938973450733</v>
      </c>
      <c r="AK104" s="56"/>
      <c r="AQ104" s="57">
        <f t="shared" si="42"/>
        <v>0</v>
      </c>
      <c r="AV104" s="57">
        <f t="shared" si="43"/>
        <v>0</v>
      </c>
      <c r="BA104" s="57">
        <f t="shared" si="44"/>
        <v>0</v>
      </c>
      <c r="BF104" s="57">
        <f t="shared" si="45"/>
        <v>0</v>
      </c>
      <c r="BG104" s="57"/>
      <c r="BH104" s="57"/>
      <c r="BI104" s="57"/>
      <c r="BJ104" s="57"/>
      <c r="BL104" s="57"/>
      <c r="BQ104" s="57">
        <f t="shared" si="46"/>
        <v>292.88810232248613</v>
      </c>
      <c r="BV104" s="57">
        <f t="shared" si="47"/>
        <v>292.88810232248613</v>
      </c>
      <c r="CA104" s="57">
        <f t="shared" si="48"/>
        <v>292.88810232248613</v>
      </c>
      <c r="CF104" s="57">
        <f t="shared" si="49"/>
        <v>292.88810232248613</v>
      </c>
    </row>
    <row r="105" spans="1:84" x14ac:dyDescent="0.25">
      <c r="A105" s="9">
        <v>100</v>
      </c>
      <c r="B105" s="12" t="s">
        <v>286</v>
      </c>
      <c r="C105" s="12" t="s">
        <v>17</v>
      </c>
      <c r="D105" s="12" t="s">
        <v>20</v>
      </c>
      <c r="E105" s="12" t="s">
        <v>325</v>
      </c>
      <c r="F105" s="12" t="s">
        <v>156</v>
      </c>
      <c r="G105" s="18">
        <f>'Step 1 - Study Scope'!$A$16</f>
        <v>101325</v>
      </c>
      <c r="H105" s="12" t="s">
        <v>87</v>
      </c>
      <c r="I105" s="12">
        <v>1</v>
      </c>
      <c r="J105" s="12">
        <f>I105*'Step 1 - Study Scope'!$A$31</f>
        <v>4</v>
      </c>
      <c r="K105" s="12" t="s">
        <v>81</v>
      </c>
      <c r="L105" s="4" t="s">
        <v>144</v>
      </c>
      <c r="M105" s="4" t="s">
        <v>61</v>
      </c>
      <c r="N105" s="13" t="s">
        <v>102</v>
      </c>
      <c r="O105" s="12" t="s">
        <v>102</v>
      </c>
      <c r="P105" s="12" t="s">
        <v>80</v>
      </c>
      <c r="Q105" s="12" t="s">
        <v>110</v>
      </c>
      <c r="R105" s="16" t="s">
        <v>142</v>
      </c>
      <c r="S105" s="14">
        <v>60.372763186274675</v>
      </c>
      <c r="T105" s="13" t="s">
        <v>4</v>
      </c>
      <c r="U105" s="32">
        <v>0</v>
      </c>
      <c r="V105" s="33" t="s">
        <v>102</v>
      </c>
      <c r="W105" s="4" t="s">
        <v>101</v>
      </c>
      <c r="X105" s="13" t="s">
        <v>81</v>
      </c>
      <c r="Y105" s="15" t="s">
        <v>108</v>
      </c>
      <c r="Z105" s="12" t="s">
        <v>4</v>
      </c>
      <c r="AA105" s="22">
        <v>1</v>
      </c>
      <c r="AB105" s="77">
        <f t="shared" si="32"/>
        <v>60.372763186274675</v>
      </c>
      <c r="AC105" s="84">
        <f t="shared" si="33"/>
        <v>0</v>
      </c>
      <c r="AD105" s="30">
        <v>1</v>
      </c>
      <c r="AE105" s="84">
        <f t="shared" si="30"/>
        <v>0</v>
      </c>
      <c r="AF105" s="14">
        <v>8.469674323000001E-2</v>
      </c>
      <c r="AG105" s="55">
        <f t="shared" si="41"/>
        <v>0</v>
      </c>
      <c r="AH105" s="55">
        <f t="shared" si="34"/>
        <v>5.1133764216735038</v>
      </c>
      <c r="AI105" s="56">
        <f>AK105+NPV('Step 1 - Study Scope'!$A$24,'Step 4 - LCCA'!AL105:BJ105)</f>
        <v>0</v>
      </c>
      <c r="AJ105" s="56">
        <f>BK105+NPV('Step 1 - Study Scope'!$A$25,'Step 4 - LCCA'!BL105:CJ105)</f>
        <v>19.006923329970785</v>
      </c>
      <c r="AK105" s="56"/>
      <c r="AQ105" s="57">
        <f t="shared" si="42"/>
        <v>0</v>
      </c>
      <c r="AV105" s="57">
        <f t="shared" si="43"/>
        <v>0</v>
      </c>
      <c r="BA105" s="57">
        <f t="shared" si="44"/>
        <v>0</v>
      </c>
      <c r="BF105" s="57">
        <f t="shared" si="45"/>
        <v>0</v>
      </c>
      <c r="BG105" s="57"/>
      <c r="BH105" s="57"/>
      <c r="BI105" s="57"/>
      <c r="BJ105" s="57"/>
      <c r="BL105" s="57"/>
      <c r="BQ105" s="57">
        <f t="shared" si="46"/>
        <v>5.1133764216735038</v>
      </c>
      <c r="BV105" s="57">
        <f t="shared" si="47"/>
        <v>5.1133764216735038</v>
      </c>
      <c r="CA105" s="57">
        <f t="shared" si="48"/>
        <v>5.1133764216735038</v>
      </c>
      <c r="CF105" s="57">
        <f t="shared" si="49"/>
        <v>5.1133764216735038</v>
      </c>
    </row>
    <row r="106" spans="1:84" x14ac:dyDescent="0.25">
      <c r="A106" s="9">
        <v>101</v>
      </c>
      <c r="B106" s="12" t="s">
        <v>286</v>
      </c>
      <c r="C106" s="12" t="s">
        <v>17</v>
      </c>
      <c r="D106" s="12" t="s">
        <v>20</v>
      </c>
      <c r="E106" s="12" t="s">
        <v>325</v>
      </c>
      <c r="F106" s="12" t="s">
        <v>156</v>
      </c>
      <c r="G106" s="18">
        <f>'Step 1 - Study Scope'!$A$16</f>
        <v>101325</v>
      </c>
      <c r="H106" s="12" t="s">
        <v>87</v>
      </c>
      <c r="I106" s="12">
        <v>1</v>
      </c>
      <c r="J106" s="12">
        <f>I106*'Step 1 - Study Scope'!$A$31</f>
        <v>4</v>
      </c>
      <c r="K106" s="12" t="s">
        <v>81</v>
      </c>
      <c r="L106" s="4" t="s">
        <v>144</v>
      </c>
      <c r="M106" s="4" t="s">
        <v>61</v>
      </c>
      <c r="N106" s="13" t="s">
        <v>102</v>
      </c>
      <c r="O106" s="12" t="s">
        <v>102</v>
      </c>
      <c r="P106" s="12" t="s">
        <v>80</v>
      </c>
      <c r="Q106" s="12" t="s">
        <v>110</v>
      </c>
      <c r="R106" s="16" t="s">
        <v>141</v>
      </c>
      <c r="S106" s="14">
        <v>181.11828955882399</v>
      </c>
      <c r="T106" s="13" t="s">
        <v>4</v>
      </c>
      <c r="U106" s="32">
        <v>0</v>
      </c>
      <c r="V106" s="33" t="s">
        <v>102</v>
      </c>
      <c r="W106" s="4" t="s">
        <v>101</v>
      </c>
      <c r="X106" s="13" t="s">
        <v>81</v>
      </c>
      <c r="Y106" s="16" t="s">
        <v>107</v>
      </c>
      <c r="Z106" s="12" t="s">
        <v>4</v>
      </c>
      <c r="AA106" s="22">
        <v>1</v>
      </c>
      <c r="AB106" s="77">
        <f t="shared" si="32"/>
        <v>181.11828955882399</v>
      </c>
      <c r="AC106" s="84">
        <f t="shared" si="33"/>
        <v>0</v>
      </c>
      <c r="AD106" s="30">
        <v>1</v>
      </c>
      <c r="AE106" s="84">
        <f t="shared" si="30"/>
        <v>0</v>
      </c>
      <c r="AF106" s="14">
        <v>1.0989548580000001</v>
      </c>
      <c r="AG106" s="55">
        <f t="shared" si="41"/>
        <v>0</v>
      </c>
      <c r="AH106" s="55">
        <f t="shared" si="34"/>
        <v>199.04082418332032</v>
      </c>
      <c r="AI106" s="56">
        <f>AK106+NPV('Step 1 - Study Scope'!$A$24,'Step 4 - LCCA'!AL106:BJ106)</f>
        <v>0</v>
      </c>
      <c r="AJ106" s="56">
        <f>BK106+NPV('Step 1 - Study Scope'!$A$25,'Step 4 - LCCA'!BL106:CJ106)</f>
        <v>739.85432966587962</v>
      </c>
      <c r="AK106" s="56"/>
      <c r="AQ106" s="57">
        <f t="shared" si="42"/>
        <v>0</v>
      </c>
      <c r="AV106" s="57">
        <f t="shared" si="43"/>
        <v>0</v>
      </c>
      <c r="BA106" s="57">
        <f t="shared" si="44"/>
        <v>0</v>
      </c>
      <c r="BF106" s="57">
        <f t="shared" si="45"/>
        <v>0</v>
      </c>
      <c r="BG106" s="57"/>
      <c r="BH106" s="57"/>
      <c r="BI106" s="57"/>
      <c r="BJ106" s="57"/>
      <c r="BL106" s="57"/>
      <c r="BQ106" s="57">
        <f t="shared" si="46"/>
        <v>199.04082418332032</v>
      </c>
      <c r="BV106" s="57">
        <f t="shared" si="47"/>
        <v>199.04082418332032</v>
      </c>
      <c r="CA106" s="57">
        <f t="shared" si="48"/>
        <v>199.04082418332032</v>
      </c>
      <c r="CF106" s="57">
        <f t="shared" si="49"/>
        <v>199.04082418332032</v>
      </c>
    </row>
    <row r="107" spans="1:84" x14ac:dyDescent="0.25">
      <c r="A107" s="9">
        <v>102</v>
      </c>
      <c r="B107" s="12" t="s">
        <v>286</v>
      </c>
      <c r="C107" s="12" t="s">
        <v>17</v>
      </c>
      <c r="D107" s="12" t="s">
        <v>20</v>
      </c>
      <c r="E107" s="12" t="s">
        <v>324</v>
      </c>
      <c r="F107" s="12" t="s">
        <v>156</v>
      </c>
      <c r="G107" s="18">
        <f>'Step 1 - Study Scope'!$A$16</f>
        <v>101325</v>
      </c>
      <c r="H107" s="12" t="s">
        <v>87</v>
      </c>
      <c r="I107" s="12">
        <v>1</v>
      </c>
      <c r="J107" s="12">
        <f>I107*'Step 1 - Study Scope'!$A$31</f>
        <v>4</v>
      </c>
      <c r="K107" s="12" t="s">
        <v>47</v>
      </c>
      <c r="L107" s="4" t="s">
        <v>144</v>
      </c>
      <c r="M107" s="4" t="s">
        <v>61</v>
      </c>
      <c r="N107" s="13" t="s">
        <v>102</v>
      </c>
      <c r="O107" s="12" t="s">
        <v>102</v>
      </c>
      <c r="P107" s="12" t="s">
        <v>5</v>
      </c>
      <c r="Q107" s="12" t="s">
        <v>110</v>
      </c>
      <c r="R107" s="16" t="s">
        <v>142</v>
      </c>
      <c r="S107" s="14">
        <v>17.320396939263514</v>
      </c>
      <c r="T107" s="13" t="s">
        <v>4</v>
      </c>
      <c r="U107" s="32">
        <v>0</v>
      </c>
      <c r="V107" s="33" t="s">
        <v>102</v>
      </c>
      <c r="W107" s="4" t="s">
        <v>101</v>
      </c>
      <c r="X107" s="13" t="s">
        <v>47</v>
      </c>
      <c r="Y107" s="15" t="s">
        <v>108</v>
      </c>
      <c r="Z107" s="12" t="s">
        <v>4</v>
      </c>
      <c r="AA107" s="22">
        <v>1</v>
      </c>
      <c r="AB107" s="77">
        <f t="shared" si="32"/>
        <v>17.320396939263514</v>
      </c>
      <c r="AC107" s="84">
        <f t="shared" si="33"/>
        <v>0</v>
      </c>
      <c r="AD107" s="30">
        <v>1</v>
      </c>
      <c r="AE107" s="84">
        <f t="shared" si="30"/>
        <v>0</v>
      </c>
      <c r="AF107" s="14">
        <v>2.0260787400000001E-2</v>
      </c>
      <c r="AG107" s="55">
        <f t="shared" si="41"/>
        <v>0</v>
      </c>
      <c r="AH107" s="55">
        <f t="shared" si="34"/>
        <v>0.35092488007002876</v>
      </c>
      <c r="AI107" s="56">
        <f>AK107+NPV('Step 1 - Study Scope'!$A$24,'Step 4 - LCCA'!AL107:BJ107)</f>
        <v>0</v>
      </c>
      <c r="AJ107" s="56">
        <f>BK107+NPV('Step 1 - Study Scope'!$A$25,'Step 4 - LCCA'!BL107:CJ107)</f>
        <v>1.3044223112147244</v>
      </c>
      <c r="AK107" s="56"/>
      <c r="AQ107" s="57">
        <f t="shared" si="42"/>
        <v>0</v>
      </c>
      <c r="AV107" s="57">
        <f t="shared" si="43"/>
        <v>0</v>
      </c>
      <c r="BA107" s="57">
        <f t="shared" si="44"/>
        <v>0</v>
      </c>
      <c r="BF107" s="57">
        <f t="shared" si="45"/>
        <v>0</v>
      </c>
      <c r="BG107" s="57"/>
      <c r="BH107" s="57"/>
      <c r="BI107" s="57"/>
      <c r="BJ107" s="57"/>
      <c r="BL107" s="57"/>
      <c r="BQ107" s="57">
        <f t="shared" si="46"/>
        <v>0.35092488007002876</v>
      </c>
      <c r="BV107" s="57">
        <f t="shared" si="47"/>
        <v>0.35092488007002876</v>
      </c>
      <c r="CA107" s="57">
        <f t="shared" si="48"/>
        <v>0.35092488007002876</v>
      </c>
      <c r="CF107" s="57">
        <f t="shared" si="49"/>
        <v>0.35092488007002876</v>
      </c>
    </row>
    <row r="108" spans="1:84" x14ac:dyDescent="0.25">
      <c r="A108" s="9">
        <v>103</v>
      </c>
      <c r="B108" s="12" t="s">
        <v>286</v>
      </c>
      <c r="C108" s="12" t="s">
        <v>17</v>
      </c>
      <c r="D108" s="12" t="s">
        <v>20</v>
      </c>
      <c r="E108" s="12" t="s">
        <v>324</v>
      </c>
      <c r="F108" s="12" t="s">
        <v>156</v>
      </c>
      <c r="G108" s="18">
        <f>'Step 1 - Study Scope'!$A$16</f>
        <v>101325</v>
      </c>
      <c r="H108" s="12" t="s">
        <v>87</v>
      </c>
      <c r="I108" s="12">
        <v>1</v>
      </c>
      <c r="J108" s="12">
        <f>I108*'Step 1 - Study Scope'!$A$31</f>
        <v>4</v>
      </c>
      <c r="K108" s="12" t="s">
        <v>47</v>
      </c>
      <c r="L108" s="4" t="s">
        <v>144</v>
      </c>
      <c r="M108" s="4" t="s">
        <v>61</v>
      </c>
      <c r="N108" s="13" t="s">
        <v>102</v>
      </c>
      <c r="O108" s="12" t="s">
        <v>102</v>
      </c>
      <c r="P108" s="12" t="s">
        <v>5</v>
      </c>
      <c r="Q108" s="12" t="s">
        <v>110</v>
      </c>
      <c r="R108" s="16" t="s">
        <v>141</v>
      </c>
      <c r="S108" s="14">
        <v>51.961190817790524</v>
      </c>
      <c r="T108" s="13" t="s">
        <v>4</v>
      </c>
      <c r="U108" s="32">
        <v>0</v>
      </c>
      <c r="V108" s="33" t="s">
        <v>102</v>
      </c>
      <c r="W108" s="4" t="s">
        <v>101</v>
      </c>
      <c r="X108" s="13" t="s">
        <v>47</v>
      </c>
      <c r="Y108" s="16" t="s">
        <v>107</v>
      </c>
      <c r="Z108" s="12" t="s">
        <v>4</v>
      </c>
      <c r="AA108" s="22">
        <v>1</v>
      </c>
      <c r="AB108" s="77">
        <f t="shared" si="32"/>
        <v>51.961190817790524</v>
      </c>
      <c r="AC108" s="84">
        <f t="shared" si="33"/>
        <v>0</v>
      </c>
      <c r="AD108" s="30">
        <v>1</v>
      </c>
      <c r="AE108" s="84">
        <f t="shared" si="30"/>
        <v>0</v>
      </c>
      <c r="AF108" s="14">
        <v>2.0883631999999999E-2</v>
      </c>
      <c r="AG108" s="55">
        <f t="shared" si="41"/>
        <v>0</v>
      </c>
      <c r="AH108" s="55">
        <f t="shared" si="34"/>
        <v>1.0851383873205163</v>
      </c>
      <c r="AI108" s="56">
        <f>AK108+NPV('Step 1 - Study Scope'!$A$24,'Step 4 - LCCA'!AL108:BJ108)</f>
        <v>0</v>
      </c>
      <c r="AJ108" s="56">
        <f>BK108+NPV('Step 1 - Study Scope'!$A$25,'Step 4 - LCCA'!BL108:CJ108)</f>
        <v>4.0335661663373115</v>
      </c>
      <c r="AK108" s="56"/>
      <c r="AQ108" s="57">
        <f t="shared" si="42"/>
        <v>0</v>
      </c>
      <c r="AV108" s="57">
        <f t="shared" si="43"/>
        <v>0</v>
      </c>
      <c r="BA108" s="57">
        <f t="shared" si="44"/>
        <v>0</v>
      </c>
      <c r="BF108" s="57">
        <f t="shared" si="45"/>
        <v>0</v>
      </c>
      <c r="BG108" s="57"/>
      <c r="BH108" s="57"/>
      <c r="BI108" s="57"/>
      <c r="BJ108" s="57"/>
      <c r="BL108" s="57"/>
      <c r="BQ108" s="57">
        <f t="shared" si="46"/>
        <v>1.0851383873205163</v>
      </c>
      <c r="BV108" s="57">
        <f t="shared" si="47"/>
        <v>1.0851383873205163</v>
      </c>
      <c r="CA108" s="57">
        <f t="shared" si="48"/>
        <v>1.0851383873205163</v>
      </c>
      <c r="CF108" s="57">
        <f t="shared" si="49"/>
        <v>1.0851383873205163</v>
      </c>
    </row>
    <row r="109" spans="1:84" x14ac:dyDescent="0.25">
      <c r="A109" s="9">
        <v>104</v>
      </c>
      <c r="B109" s="12" t="s">
        <v>286</v>
      </c>
      <c r="C109" s="12" t="s">
        <v>17</v>
      </c>
      <c r="D109" s="12" t="s">
        <v>20</v>
      </c>
      <c r="E109" s="12" t="s">
        <v>324</v>
      </c>
      <c r="F109" s="12" t="s">
        <v>156</v>
      </c>
      <c r="G109" s="18">
        <f>'Step 1 - Study Scope'!$A$16</f>
        <v>101325</v>
      </c>
      <c r="H109" s="12" t="s">
        <v>87</v>
      </c>
      <c r="I109" s="12">
        <v>1</v>
      </c>
      <c r="J109" s="12">
        <f>I109*'Step 1 - Study Scope'!$A$31</f>
        <v>4</v>
      </c>
      <c r="K109" s="12" t="s">
        <v>48</v>
      </c>
      <c r="L109" s="4" t="s">
        <v>144</v>
      </c>
      <c r="M109" s="4" t="s">
        <v>61</v>
      </c>
      <c r="N109" s="13" t="s">
        <v>102</v>
      </c>
      <c r="O109" s="12" t="s">
        <v>102</v>
      </c>
      <c r="P109" s="12" t="s">
        <v>66</v>
      </c>
      <c r="Q109" s="12" t="s">
        <v>110</v>
      </c>
      <c r="R109" s="16" t="s">
        <v>142</v>
      </c>
      <c r="S109" s="14">
        <v>18.392937988203411</v>
      </c>
      <c r="T109" s="13" t="s">
        <v>4</v>
      </c>
      <c r="U109" s="32">
        <v>0</v>
      </c>
      <c r="V109" s="33" t="s">
        <v>102</v>
      </c>
      <c r="W109" s="4" t="s">
        <v>101</v>
      </c>
      <c r="X109" s="13" t="s">
        <v>48</v>
      </c>
      <c r="Y109" s="15" t="s">
        <v>108</v>
      </c>
      <c r="Z109" s="12" t="s">
        <v>4</v>
      </c>
      <c r="AA109" s="22">
        <v>1</v>
      </c>
      <c r="AB109" s="77">
        <f t="shared" si="32"/>
        <v>18.392937988203411</v>
      </c>
      <c r="AC109" s="84">
        <f t="shared" si="33"/>
        <v>0</v>
      </c>
      <c r="AD109" s="30">
        <v>1</v>
      </c>
      <c r="AE109" s="84">
        <f t="shared" si="30"/>
        <v>0</v>
      </c>
      <c r="AF109" s="14">
        <v>3.9801974000000006E-3</v>
      </c>
      <c r="AG109" s="55">
        <f t="shared" si="41"/>
        <v>0</v>
      </c>
      <c r="AH109" s="55">
        <f t="shared" si="34"/>
        <v>7.3207523959008453E-2</v>
      </c>
      <c r="AI109" s="56">
        <f>AK109+NPV('Step 1 - Study Scope'!$A$24,'Step 4 - LCCA'!AL109:BJ109)</f>
        <v>0</v>
      </c>
      <c r="AJ109" s="56">
        <f>BK109+NPV('Step 1 - Study Scope'!$A$25,'Step 4 - LCCA'!BL109:CJ109)</f>
        <v>0.27211957038173218</v>
      </c>
      <c r="AK109" s="56"/>
      <c r="AQ109" s="57">
        <f t="shared" si="42"/>
        <v>0</v>
      </c>
      <c r="AV109" s="57">
        <f t="shared" si="43"/>
        <v>0</v>
      </c>
      <c r="BA109" s="57">
        <f t="shared" si="44"/>
        <v>0</v>
      </c>
      <c r="BF109" s="57">
        <f t="shared" si="45"/>
        <v>0</v>
      </c>
      <c r="BG109" s="57"/>
      <c r="BH109" s="57"/>
      <c r="BI109" s="57"/>
      <c r="BJ109" s="57"/>
      <c r="BL109" s="57"/>
      <c r="BQ109" s="57">
        <f t="shared" si="46"/>
        <v>7.3207523959008453E-2</v>
      </c>
      <c r="BV109" s="57">
        <f t="shared" si="47"/>
        <v>7.3207523959008453E-2</v>
      </c>
      <c r="CA109" s="57">
        <f t="shared" si="48"/>
        <v>7.3207523959008453E-2</v>
      </c>
      <c r="CF109" s="57">
        <f t="shared" si="49"/>
        <v>7.3207523959008453E-2</v>
      </c>
    </row>
    <row r="110" spans="1:84" x14ac:dyDescent="0.25">
      <c r="A110" s="9">
        <v>105</v>
      </c>
      <c r="B110" s="12" t="s">
        <v>286</v>
      </c>
      <c r="C110" s="12" t="s">
        <v>17</v>
      </c>
      <c r="D110" s="12" t="s">
        <v>20</v>
      </c>
      <c r="E110" s="12" t="s">
        <v>324</v>
      </c>
      <c r="F110" s="12" t="s">
        <v>156</v>
      </c>
      <c r="G110" s="18">
        <f>'Step 1 - Study Scope'!$A$16</f>
        <v>101325</v>
      </c>
      <c r="H110" s="12" t="s">
        <v>87</v>
      </c>
      <c r="I110" s="12">
        <v>1</v>
      </c>
      <c r="J110" s="12">
        <f>I110*'Step 1 - Study Scope'!$A$31</f>
        <v>4</v>
      </c>
      <c r="K110" s="12" t="s">
        <v>48</v>
      </c>
      <c r="L110" s="4" t="s">
        <v>144</v>
      </c>
      <c r="M110" s="4" t="s">
        <v>61</v>
      </c>
      <c r="N110" s="13" t="s">
        <v>102</v>
      </c>
      <c r="O110" s="12" t="s">
        <v>102</v>
      </c>
      <c r="P110" s="12" t="s">
        <v>66</v>
      </c>
      <c r="Q110" s="12" t="s">
        <v>110</v>
      </c>
      <c r="R110" s="16" t="s">
        <v>141</v>
      </c>
      <c r="S110" s="14">
        <v>55.178813964610228</v>
      </c>
      <c r="T110" s="13" t="s">
        <v>4</v>
      </c>
      <c r="U110" s="32">
        <v>0</v>
      </c>
      <c r="V110" s="33" t="s">
        <v>102</v>
      </c>
      <c r="W110" s="4" t="s">
        <v>101</v>
      </c>
      <c r="X110" s="13" t="s">
        <v>48</v>
      </c>
      <c r="Y110" s="16" t="s">
        <v>107</v>
      </c>
      <c r="Z110" s="12" t="s">
        <v>4</v>
      </c>
      <c r="AA110" s="22">
        <v>1</v>
      </c>
      <c r="AB110" s="77">
        <f t="shared" si="32"/>
        <v>55.178813964610228</v>
      </c>
      <c r="AC110" s="84">
        <f t="shared" si="33"/>
        <v>0</v>
      </c>
      <c r="AD110" s="30">
        <v>1</v>
      </c>
      <c r="AE110" s="84">
        <f t="shared" si="30"/>
        <v>0</v>
      </c>
      <c r="AF110" s="14">
        <v>3.5020549999999996E-3</v>
      </c>
      <c r="AG110" s="55">
        <f t="shared" si="41"/>
        <v>0</v>
      </c>
      <c r="AH110" s="55">
        <f t="shared" si="34"/>
        <v>0.19323924133883305</v>
      </c>
      <c r="AI110" s="56">
        <f>AK110+NPV('Step 1 - Study Scope'!$A$24,'Step 4 - LCCA'!AL110:BJ110)</f>
        <v>0</v>
      </c>
      <c r="AJ110" s="56">
        <f>BK110+NPV('Step 1 - Study Scope'!$A$25,'Step 4 - LCCA'!BL110:CJ110)</f>
        <v>0.71828927534086395</v>
      </c>
      <c r="AK110" s="56"/>
      <c r="AQ110" s="57">
        <f t="shared" si="42"/>
        <v>0</v>
      </c>
      <c r="AV110" s="57">
        <f t="shared" si="43"/>
        <v>0</v>
      </c>
      <c r="BA110" s="57">
        <f t="shared" si="44"/>
        <v>0</v>
      </c>
      <c r="BF110" s="57">
        <f t="shared" si="45"/>
        <v>0</v>
      </c>
      <c r="BG110" s="57"/>
      <c r="BH110" s="57"/>
      <c r="BI110" s="57"/>
      <c r="BJ110" s="57"/>
      <c r="BL110" s="57"/>
      <c r="BQ110" s="57">
        <f t="shared" si="46"/>
        <v>0.19323924133883305</v>
      </c>
      <c r="BV110" s="57">
        <f t="shared" si="47"/>
        <v>0.19323924133883305</v>
      </c>
      <c r="CA110" s="57">
        <f t="shared" si="48"/>
        <v>0.19323924133883305</v>
      </c>
      <c r="CF110" s="57">
        <f t="shared" si="49"/>
        <v>0.19323924133883305</v>
      </c>
    </row>
    <row r="111" spans="1:84" x14ac:dyDescent="0.25">
      <c r="A111" s="9">
        <v>106</v>
      </c>
      <c r="B111" s="12" t="s">
        <v>286</v>
      </c>
      <c r="C111" s="12" t="s">
        <v>17</v>
      </c>
      <c r="D111" s="12" t="s">
        <v>20</v>
      </c>
      <c r="E111" s="12" t="s">
        <v>324</v>
      </c>
      <c r="F111" s="12" t="s">
        <v>156</v>
      </c>
      <c r="G111" s="18">
        <f>'Step 1 - Study Scope'!$A$16</f>
        <v>101325</v>
      </c>
      <c r="H111" s="12" t="s">
        <v>87</v>
      </c>
      <c r="I111" s="12">
        <v>1</v>
      </c>
      <c r="J111" s="12">
        <f>I111*'Step 1 - Study Scope'!$A$31</f>
        <v>4</v>
      </c>
      <c r="K111" s="12" t="s">
        <v>78</v>
      </c>
      <c r="L111" s="4" t="s">
        <v>144</v>
      </c>
      <c r="M111" s="4" t="s">
        <v>61</v>
      </c>
      <c r="N111" s="13" t="s">
        <v>102</v>
      </c>
      <c r="O111" s="12" t="s">
        <v>102</v>
      </c>
      <c r="P111" s="12" t="s">
        <v>79</v>
      </c>
      <c r="Q111" s="12" t="s">
        <v>110</v>
      </c>
      <c r="R111" s="16" t="s">
        <v>142</v>
      </c>
      <c r="S111" s="14">
        <v>2.8753228120516505</v>
      </c>
      <c r="T111" s="13" t="s">
        <v>4</v>
      </c>
      <c r="U111" s="32">
        <v>0</v>
      </c>
      <c r="V111" s="33" t="s">
        <v>102</v>
      </c>
      <c r="W111" s="4" t="s">
        <v>101</v>
      </c>
      <c r="X111" s="13" t="s">
        <v>78</v>
      </c>
      <c r="Y111" s="15" t="s">
        <v>108</v>
      </c>
      <c r="Z111" s="12" t="s">
        <v>4</v>
      </c>
      <c r="AA111" s="22">
        <v>1</v>
      </c>
      <c r="AB111" s="77">
        <f t="shared" si="32"/>
        <v>2.8753228120516505</v>
      </c>
      <c r="AC111" s="84">
        <f t="shared" si="33"/>
        <v>0</v>
      </c>
      <c r="AD111" s="30">
        <v>1</v>
      </c>
      <c r="AE111" s="84">
        <f t="shared" si="30"/>
        <v>0</v>
      </c>
      <c r="AF111" s="14">
        <v>4.8601649999999996E-3</v>
      </c>
      <c r="AG111" s="55">
        <f t="shared" si="41"/>
        <v>0</v>
      </c>
      <c r="AH111" s="55">
        <f t="shared" si="34"/>
        <v>1.397454329483501E-2</v>
      </c>
      <c r="AI111" s="56">
        <f>AK111+NPV('Step 1 - Study Scope'!$A$24,'Step 4 - LCCA'!AL111:BJ111)</f>
        <v>0</v>
      </c>
      <c r="AJ111" s="56">
        <f>BK111+NPV('Step 1 - Study Scope'!$A$25,'Step 4 - LCCA'!BL111:CJ111)</f>
        <v>5.1944752561235583E-2</v>
      </c>
      <c r="AK111" s="56"/>
      <c r="AQ111" s="57">
        <f t="shared" si="42"/>
        <v>0</v>
      </c>
      <c r="AV111" s="57">
        <f t="shared" si="43"/>
        <v>0</v>
      </c>
      <c r="BA111" s="57">
        <f t="shared" si="44"/>
        <v>0</v>
      </c>
      <c r="BF111" s="57">
        <f t="shared" si="45"/>
        <v>0</v>
      </c>
      <c r="BG111" s="57"/>
      <c r="BH111" s="57"/>
      <c r="BI111" s="57"/>
      <c r="BJ111" s="57"/>
      <c r="BL111" s="57"/>
      <c r="BQ111" s="57">
        <f t="shared" si="46"/>
        <v>1.397454329483501E-2</v>
      </c>
      <c r="BV111" s="57">
        <f t="shared" si="47"/>
        <v>1.397454329483501E-2</v>
      </c>
      <c r="CA111" s="57">
        <f t="shared" si="48"/>
        <v>1.397454329483501E-2</v>
      </c>
      <c r="CF111" s="57">
        <f t="shared" si="49"/>
        <v>1.397454329483501E-2</v>
      </c>
    </row>
    <row r="112" spans="1:84" x14ac:dyDescent="0.25">
      <c r="A112" s="9">
        <v>107</v>
      </c>
      <c r="B112" s="12" t="s">
        <v>286</v>
      </c>
      <c r="C112" s="12" t="s">
        <v>17</v>
      </c>
      <c r="D112" s="12" t="s">
        <v>20</v>
      </c>
      <c r="E112" s="12" t="s">
        <v>324</v>
      </c>
      <c r="F112" s="12" t="s">
        <v>156</v>
      </c>
      <c r="G112" s="18">
        <f>'Step 1 - Study Scope'!$A$16</f>
        <v>101325</v>
      </c>
      <c r="H112" s="12" t="s">
        <v>87</v>
      </c>
      <c r="I112" s="12">
        <v>1</v>
      </c>
      <c r="J112" s="12">
        <f>I112*'Step 1 - Study Scope'!$A$31</f>
        <v>4</v>
      </c>
      <c r="K112" s="12" t="s">
        <v>78</v>
      </c>
      <c r="L112" s="4" t="s">
        <v>144</v>
      </c>
      <c r="M112" s="4" t="s">
        <v>61</v>
      </c>
      <c r="N112" s="13" t="s">
        <v>102</v>
      </c>
      <c r="O112" s="12" t="s">
        <v>102</v>
      </c>
      <c r="P112" s="12" t="s">
        <v>79</v>
      </c>
      <c r="Q112" s="12" t="s">
        <v>110</v>
      </c>
      <c r="R112" s="16" t="s">
        <v>141</v>
      </c>
      <c r="S112" s="14">
        <v>8.6259684361549489</v>
      </c>
      <c r="T112" s="13" t="s">
        <v>4</v>
      </c>
      <c r="U112" s="32">
        <v>0</v>
      </c>
      <c r="V112" s="33" t="s">
        <v>102</v>
      </c>
      <c r="W112" s="4" t="s">
        <v>101</v>
      </c>
      <c r="X112" s="13" t="s">
        <v>78</v>
      </c>
      <c r="Y112" s="16" t="s">
        <v>107</v>
      </c>
      <c r="Z112" s="12" t="s">
        <v>4</v>
      </c>
      <c r="AA112" s="22">
        <v>1</v>
      </c>
      <c r="AB112" s="77">
        <f t="shared" si="32"/>
        <v>8.6259684361549489</v>
      </c>
      <c r="AC112" s="84">
        <f t="shared" si="33"/>
        <v>0</v>
      </c>
      <c r="AD112" s="30">
        <v>1</v>
      </c>
      <c r="AE112" s="84">
        <f t="shared" si="30"/>
        <v>0</v>
      </c>
      <c r="AF112" s="14">
        <v>0.13475912300000001</v>
      </c>
      <c r="AG112" s="55">
        <f t="shared" si="41"/>
        <v>0</v>
      </c>
      <c r="AH112" s="55">
        <f t="shared" si="34"/>
        <v>1.1624279414819225</v>
      </c>
      <c r="AI112" s="56">
        <f>AK112+NPV('Step 1 - Study Scope'!$A$24,'Step 4 - LCCA'!AL112:BJ112)</f>
        <v>0</v>
      </c>
      <c r="AJ112" s="56">
        <f>BK112+NPV('Step 1 - Study Scope'!$A$25,'Step 4 - LCCA'!BL112:CJ112)</f>
        <v>4.3208590446645996</v>
      </c>
      <c r="AK112" s="56"/>
      <c r="AQ112" s="57">
        <f t="shared" si="42"/>
        <v>0</v>
      </c>
      <c r="AV112" s="57">
        <f t="shared" si="43"/>
        <v>0</v>
      </c>
      <c r="BA112" s="57">
        <f t="shared" si="44"/>
        <v>0</v>
      </c>
      <c r="BF112" s="57">
        <f t="shared" si="45"/>
        <v>0</v>
      </c>
      <c r="BG112" s="57"/>
      <c r="BH112" s="57"/>
      <c r="BI112" s="57"/>
      <c r="BJ112" s="57"/>
      <c r="BL112" s="57"/>
      <c r="BQ112" s="57">
        <f t="shared" si="46"/>
        <v>1.1624279414819225</v>
      </c>
      <c r="BV112" s="57">
        <f t="shared" si="47"/>
        <v>1.1624279414819225</v>
      </c>
      <c r="CA112" s="57">
        <f t="shared" si="48"/>
        <v>1.1624279414819225</v>
      </c>
      <c r="CF112" s="57">
        <f t="shared" si="49"/>
        <v>1.1624279414819225</v>
      </c>
    </row>
    <row r="113" spans="1:88" x14ac:dyDescent="0.25">
      <c r="A113" s="9">
        <v>108</v>
      </c>
      <c r="B113" s="12" t="s">
        <v>286</v>
      </c>
      <c r="C113" s="12" t="s">
        <v>17</v>
      </c>
      <c r="D113" s="12" t="s">
        <v>20</v>
      </c>
      <c r="E113" s="12" t="s">
        <v>324</v>
      </c>
      <c r="F113" s="12" t="s">
        <v>156</v>
      </c>
      <c r="G113" s="18">
        <f>'Step 1 - Study Scope'!$A$16</f>
        <v>101325</v>
      </c>
      <c r="H113" s="12" t="s">
        <v>87</v>
      </c>
      <c r="I113" s="12">
        <v>1</v>
      </c>
      <c r="J113" s="12">
        <f>I113*'Step 1 - Study Scope'!$A$31</f>
        <v>4</v>
      </c>
      <c r="K113" s="12" t="s">
        <v>52</v>
      </c>
      <c r="L113" s="4" t="s">
        <v>144</v>
      </c>
      <c r="M113" s="4" t="s">
        <v>61</v>
      </c>
      <c r="N113" s="13" t="s">
        <v>102</v>
      </c>
      <c r="O113" s="12" t="s">
        <v>102</v>
      </c>
      <c r="P113" s="12" t="s">
        <v>65</v>
      </c>
      <c r="Q113" s="12" t="s">
        <v>110</v>
      </c>
      <c r="R113" s="16" t="s">
        <v>142</v>
      </c>
      <c r="S113" s="14">
        <v>3.847876454468357</v>
      </c>
      <c r="T113" s="13" t="s">
        <v>4</v>
      </c>
      <c r="U113" s="32">
        <v>0</v>
      </c>
      <c r="V113" s="33" t="s">
        <v>102</v>
      </c>
      <c r="W113" s="4" t="s">
        <v>101</v>
      </c>
      <c r="X113" s="13" t="s">
        <v>52</v>
      </c>
      <c r="Y113" s="15" t="s">
        <v>108</v>
      </c>
      <c r="Z113" s="12" t="s">
        <v>4</v>
      </c>
      <c r="AA113" s="22">
        <v>1</v>
      </c>
      <c r="AB113" s="77">
        <f t="shared" si="32"/>
        <v>3.847876454468357</v>
      </c>
      <c r="AC113" s="84">
        <f t="shared" si="33"/>
        <v>0</v>
      </c>
      <c r="AD113" s="30">
        <v>1</v>
      </c>
      <c r="AE113" s="84">
        <f t="shared" si="30"/>
        <v>0</v>
      </c>
      <c r="AF113" s="14">
        <v>8926.3278614200008</v>
      </c>
      <c r="AG113" s="55">
        <f t="shared" si="41"/>
        <v>0</v>
      </c>
      <c r="AH113" s="55">
        <f t="shared" si="34"/>
        <v>34347.406802822901</v>
      </c>
      <c r="AI113" s="56">
        <f>AK113+NPV('Step 1 - Study Scope'!$A$24,'Step 4 - LCCA'!AL113:BJ113)</f>
        <v>0</v>
      </c>
      <c r="AJ113" s="56">
        <f>BK113+NPV('Step 1 - Study Scope'!$A$25,'Step 4 - LCCA'!BL113:CJ113)</f>
        <v>127672.69096745102</v>
      </c>
      <c r="AK113" s="56"/>
      <c r="AQ113" s="57">
        <f t="shared" si="42"/>
        <v>0</v>
      </c>
      <c r="AV113" s="57">
        <f t="shared" si="43"/>
        <v>0</v>
      </c>
      <c r="BA113" s="57">
        <f t="shared" si="44"/>
        <v>0</v>
      </c>
      <c r="BF113" s="57">
        <f t="shared" si="45"/>
        <v>0</v>
      </c>
      <c r="BG113" s="57"/>
      <c r="BH113" s="57"/>
      <c r="BI113" s="57"/>
      <c r="BJ113" s="57"/>
      <c r="BL113" s="57"/>
      <c r="BQ113" s="57">
        <f t="shared" si="46"/>
        <v>34347.406802822901</v>
      </c>
      <c r="BV113" s="57">
        <f t="shared" si="47"/>
        <v>34347.406802822901</v>
      </c>
      <c r="CA113" s="57">
        <f t="shared" si="48"/>
        <v>34347.406802822901</v>
      </c>
      <c r="CF113" s="57">
        <f t="shared" si="49"/>
        <v>34347.406802822901</v>
      </c>
    </row>
    <row r="114" spans="1:88" x14ac:dyDescent="0.25">
      <c r="A114" s="9">
        <v>109</v>
      </c>
      <c r="B114" s="12" t="s">
        <v>286</v>
      </c>
      <c r="C114" s="12" t="s">
        <v>17</v>
      </c>
      <c r="D114" s="12" t="s">
        <v>20</v>
      </c>
      <c r="E114" s="12" t="s">
        <v>324</v>
      </c>
      <c r="F114" s="12" t="s">
        <v>156</v>
      </c>
      <c r="G114" s="18">
        <f>'Step 1 - Study Scope'!$A$16</f>
        <v>101325</v>
      </c>
      <c r="H114" s="12" t="s">
        <v>87</v>
      </c>
      <c r="I114" s="12">
        <v>1</v>
      </c>
      <c r="J114" s="12">
        <f>I114*'Step 1 - Study Scope'!$A$31</f>
        <v>4</v>
      </c>
      <c r="K114" s="12" t="s">
        <v>52</v>
      </c>
      <c r="L114" s="4" t="s">
        <v>144</v>
      </c>
      <c r="M114" s="4" t="s">
        <v>61</v>
      </c>
      <c r="N114" s="13" t="s">
        <v>102</v>
      </c>
      <c r="O114" s="12" t="s">
        <v>102</v>
      </c>
      <c r="P114" s="12" t="s">
        <v>65</v>
      </c>
      <c r="Q114" s="12" t="s">
        <v>110</v>
      </c>
      <c r="R114" s="16" t="s">
        <v>141</v>
      </c>
      <c r="S114" s="14">
        <v>11.543629363405069</v>
      </c>
      <c r="T114" s="13" t="s">
        <v>4</v>
      </c>
      <c r="U114" s="32">
        <v>0</v>
      </c>
      <c r="V114" s="33" t="s">
        <v>102</v>
      </c>
      <c r="W114" s="4" t="s">
        <v>101</v>
      </c>
      <c r="X114" s="13" t="s">
        <v>52</v>
      </c>
      <c r="Y114" s="16" t="s">
        <v>107</v>
      </c>
      <c r="Z114" s="12" t="s">
        <v>4</v>
      </c>
      <c r="AA114" s="22">
        <v>1</v>
      </c>
      <c r="AB114" s="77">
        <f t="shared" si="32"/>
        <v>11.543629363405069</v>
      </c>
      <c r="AC114" s="84">
        <f t="shared" si="33"/>
        <v>0</v>
      </c>
      <c r="AD114" s="30">
        <v>1</v>
      </c>
      <c r="AE114" s="84">
        <f t="shared" si="30"/>
        <v>0</v>
      </c>
      <c r="AF114" s="14">
        <v>20830.095240439998</v>
      </c>
      <c r="AG114" s="55">
        <f t="shared" si="41"/>
        <v>0</v>
      </c>
      <c r="AH114" s="55">
        <f t="shared" si="34"/>
        <v>240454.89906006731</v>
      </c>
      <c r="AI114" s="56">
        <f>AK114+NPV('Step 1 - Study Scope'!$A$24,'Step 4 - LCCA'!AL114:BJ114)</f>
        <v>0</v>
      </c>
      <c r="AJ114" s="56">
        <f>BK114+NPV('Step 1 - Study Scope'!$A$25,'Step 4 - LCCA'!BL114:CJ114)</f>
        <v>893794.52124410484</v>
      </c>
      <c r="AK114" s="56"/>
      <c r="AQ114" s="57">
        <f t="shared" si="42"/>
        <v>0</v>
      </c>
      <c r="AV114" s="57">
        <f t="shared" si="43"/>
        <v>0</v>
      </c>
      <c r="BA114" s="57">
        <f t="shared" si="44"/>
        <v>0</v>
      </c>
      <c r="BF114" s="57">
        <f t="shared" si="45"/>
        <v>0</v>
      </c>
      <c r="BG114" s="57"/>
      <c r="BH114" s="57"/>
      <c r="BI114" s="57"/>
      <c r="BJ114" s="57"/>
      <c r="BL114" s="57"/>
      <c r="BQ114" s="57">
        <f t="shared" si="46"/>
        <v>240454.89906006731</v>
      </c>
      <c r="BV114" s="57">
        <f t="shared" si="47"/>
        <v>240454.89906006731</v>
      </c>
      <c r="CA114" s="57">
        <f t="shared" si="48"/>
        <v>240454.89906006731</v>
      </c>
      <c r="CF114" s="57">
        <f t="shared" si="49"/>
        <v>240454.89906006731</v>
      </c>
    </row>
    <row r="115" spans="1:88" x14ac:dyDescent="0.25">
      <c r="A115" s="9">
        <v>110</v>
      </c>
      <c r="B115" s="12" t="s">
        <v>286</v>
      </c>
      <c r="C115" s="12" t="s">
        <v>17</v>
      </c>
      <c r="D115" s="12" t="s">
        <v>20</v>
      </c>
      <c r="E115" s="12" t="s">
        <v>324</v>
      </c>
      <c r="F115" s="12" t="s">
        <v>156</v>
      </c>
      <c r="G115" s="18">
        <f>'Step 1 - Study Scope'!$A$16</f>
        <v>101325</v>
      </c>
      <c r="H115" s="12" t="s">
        <v>87</v>
      </c>
      <c r="I115" s="12">
        <v>1</v>
      </c>
      <c r="J115" s="12">
        <f>I115*'Step 1 - Study Scope'!$A$31</f>
        <v>4</v>
      </c>
      <c r="K115" s="12" t="s">
        <v>53</v>
      </c>
      <c r="L115" s="4" t="s">
        <v>144</v>
      </c>
      <c r="M115" s="4" t="s">
        <v>61</v>
      </c>
      <c r="N115" s="13" t="s">
        <v>102</v>
      </c>
      <c r="O115" s="12" t="s">
        <v>102</v>
      </c>
      <c r="P115" s="12" t="s">
        <v>67</v>
      </c>
      <c r="Q115" s="12" t="s">
        <v>110</v>
      </c>
      <c r="R115" s="16" t="s">
        <v>142</v>
      </c>
      <c r="S115" s="14">
        <v>5.9560258249641311</v>
      </c>
      <c r="T115" s="13" t="s">
        <v>4</v>
      </c>
      <c r="U115" s="32">
        <v>0</v>
      </c>
      <c r="V115" s="33" t="s">
        <v>102</v>
      </c>
      <c r="W115" s="4" t="s">
        <v>101</v>
      </c>
      <c r="X115" s="13" t="s">
        <v>53</v>
      </c>
      <c r="Y115" s="15" t="s">
        <v>108</v>
      </c>
      <c r="Z115" s="12" t="s">
        <v>4</v>
      </c>
      <c r="AA115" s="22">
        <v>1</v>
      </c>
      <c r="AB115" s="77">
        <f t="shared" si="32"/>
        <v>5.9560258249641311</v>
      </c>
      <c r="AC115" s="84">
        <f t="shared" si="33"/>
        <v>0</v>
      </c>
      <c r="AD115" s="30">
        <v>1</v>
      </c>
      <c r="AE115" s="84">
        <f t="shared" si="30"/>
        <v>0</v>
      </c>
      <c r="AF115" s="14">
        <v>5.9974075969999999E-2</v>
      </c>
      <c r="AG115" s="55">
        <f t="shared" si="41"/>
        <v>0</v>
      </c>
      <c r="AH115" s="55">
        <f t="shared" si="34"/>
        <v>0.35720714530568071</v>
      </c>
      <c r="AI115" s="56">
        <f>AK115+NPV('Step 1 - Study Scope'!$A$24,'Step 4 - LCCA'!AL115:BJ115)</f>
        <v>0</v>
      </c>
      <c r="AJ115" s="56">
        <f>BK115+NPV('Step 1 - Study Scope'!$A$25,'Step 4 - LCCA'!BL115:CJ115)</f>
        <v>1.3277741092881974</v>
      </c>
      <c r="AK115" s="56"/>
      <c r="AQ115" s="57">
        <f t="shared" si="42"/>
        <v>0</v>
      </c>
      <c r="AV115" s="57">
        <f t="shared" si="43"/>
        <v>0</v>
      </c>
      <c r="BA115" s="57">
        <f t="shared" si="44"/>
        <v>0</v>
      </c>
      <c r="BF115" s="57">
        <f t="shared" si="45"/>
        <v>0</v>
      </c>
      <c r="BG115" s="57"/>
      <c r="BH115" s="57"/>
      <c r="BI115" s="57"/>
      <c r="BJ115" s="57"/>
      <c r="BL115" s="57"/>
      <c r="BQ115" s="57">
        <f t="shared" si="46"/>
        <v>0.35720714530568071</v>
      </c>
      <c r="BV115" s="57">
        <f t="shared" si="47"/>
        <v>0.35720714530568071</v>
      </c>
      <c r="CA115" s="57">
        <f t="shared" si="48"/>
        <v>0.35720714530568071</v>
      </c>
      <c r="CF115" s="57">
        <f t="shared" si="49"/>
        <v>0.35720714530568071</v>
      </c>
    </row>
    <row r="116" spans="1:88" x14ac:dyDescent="0.25">
      <c r="A116" s="9">
        <v>111</v>
      </c>
      <c r="B116" s="12" t="s">
        <v>286</v>
      </c>
      <c r="C116" s="12" t="s">
        <v>17</v>
      </c>
      <c r="D116" s="12" t="s">
        <v>20</v>
      </c>
      <c r="E116" s="12" t="s">
        <v>324</v>
      </c>
      <c r="F116" s="12" t="s">
        <v>156</v>
      </c>
      <c r="G116" s="18">
        <f>'Step 1 - Study Scope'!$A$16</f>
        <v>101325</v>
      </c>
      <c r="H116" s="12" t="s">
        <v>87</v>
      </c>
      <c r="I116" s="12">
        <v>1</v>
      </c>
      <c r="J116" s="12">
        <f>I116*'Step 1 - Study Scope'!$A$31</f>
        <v>4</v>
      </c>
      <c r="K116" s="12" t="s">
        <v>53</v>
      </c>
      <c r="L116" s="4" t="s">
        <v>144</v>
      </c>
      <c r="M116" s="4" t="s">
        <v>61</v>
      </c>
      <c r="N116" s="13" t="s">
        <v>102</v>
      </c>
      <c r="O116" s="12" t="s">
        <v>102</v>
      </c>
      <c r="P116" s="12" t="s">
        <v>67</v>
      </c>
      <c r="Q116" s="12" t="s">
        <v>110</v>
      </c>
      <c r="R116" s="16" t="s">
        <v>141</v>
      </c>
      <c r="S116" s="14">
        <v>17.868077474892392</v>
      </c>
      <c r="T116" s="13" t="s">
        <v>4</v>
      </c>
      <c r="U116" s="32">
        <v>0</v>
      </c>
      <c r="V116" s="33" t="s">
        <v>102</v>
      </c>
      <c r="W116" s="4" t="s">
        <v>101</v>
      </c>
      <c r="X116" s="13" t="s">
        <v>53</v>
      </c>
      <c r="Y116" s="16" t="s">
        <v>107</v>
      </c>
      <c r="Z116" s="12" t="s">
        <v>4</v>
      </c>
      <c r="AA116" s="22">
        <v>1</v>
      </c>
      <c r="AB116" s="77">
        <f t="shared" si="32"/>
        <v>17.868077474892392</v>
      </c>
      <c r="AC116" s="84">
        <f t="shared" si="33"/>
        <v>0</v>
      </c>
      <c r="AD116" s="30">
        <v>1</v>
      </c>
      <c r="AE116" s="84">
        <f t="shared" si="30"/>
        <v>0</v>
      </c>
      <c r="AF116" s="14">
        <v>6.6817275999999995E-2</v>
      </c>
      <c r="AG116" s="55">
        <f t="shared" si="41"/>
        <v>0</v>
      </c>
      <c r="AH116" s="55">
        <f t="shared" si="34"/>
        <v>1.1938962642292679</v>
      </c>
      <c r="AI116" s="56">
        <f>AK116+NPV('Step 1 - Study Scope'!$A$24,'Step 4 - LCCA'!AL116:BJ116)</f>
        <v>0</v>
      </c>
      <c r="AJ116" s="56">
        <f>BK116+NPV('Step 1 - Study Scope'!$A$25,'Step 4 - LCCA'!BL116:CJ116)</f>
        <v>4.4378298968878784</v>
      </c>
      <c r="AK116" s="56"/>
      <c r="AQ116" s="57">
        <f t="shared" si="42"/>
        <v>0</v>
      </c>
      <c r="AV116" s="57">
        <f t="shared" si="43"/>
        <v>0</v>
      </c>
      <c r="BA116" s="57">
        <f t="shared" si="44"/>
        <v>0</v>
      </c>
      <c r="BF116" s="57">
        <f t="shared" si="45"/>
        <v>0</v>
      </c>
      <c r="BG116" s="57"/>
      <c r="BH116" s="57"/>
      <c r="BI116" s="57"/>
      <c r="BJ116" s="57"/>
      <c r="BL116" s="57"/>
      <c r="BQ116" s="57">
        <f t="shared" si="46"/>
        <v>1.1938962642292679</v>
      </c>
      <c r="BV116" s="57">
        <f t="shared" si="47"/>
        <v>1.1938962642292679</v>
      </c>
      <c r="CA116" s="57">
        <f t="shared" si="48"/>
        <v>1.1938962642292679</v>
      </c>
      <c r="CF116" s="57">
        <f t="shared" si="49"/>
        <v>1.1938962642292679</v>
      </c>
    </row>
    <row r="117" spans="1:88" x14ac:dyDescent="0.25">
      <c r="A117" s="9">
        <v>112</v>
      </c>
      <c r="B117" s="13" t="s">
        <v>286</v>
      </c>
      <c r="C117" s="3" t="s">
        <v>339</v>
      </c>
      <c r="D117" s="3" t="s">
        <v>20</v>
      </c>
      <c r="E117" s="3" t="s">
        <v>324</v>
      </c>
      <c r="F117" s="12" t="s">
        <v>156</v>
      </c>
      <c r="G117" s="18">
        <f>'Step 1 - Study Scope'!$A$16</f>
        <v>101325</v>
      </c>
      <c r="H117" s="12" t="s">
        <v>87</v>
      </c>
      <c r="I117" s="12">
        <v>1</v>
      </c>
      <c r="J117" s="12">
        <v>1</v>
      </c>
      <c r="K117" s="3" t="s">
        <v>150</v>
      </c>
      <c r="L117" s="3" t="s">
        <v>100</v>
      </c>
      <c r="M117" s="3" t="s">
        <v>61</v>
      </c>
      <c r="N117" s="12" t="s">
        <v>102</v>
      </c>
      <c r="O117" s="3" t="s">
        <v>102</v>
      </c>
      <c r="P117" s="3" t="s">
        <v>102</v>
      </c>
      <c r="Q117" s="21" t="s">
        <v>110</v>
      </c>
      <c r="R117" s="15" t="s">
        <v>142</v>
      </c>
      <c r="S117" s="14">
        <v>1.4434192328465458</v>
      </c>
      <c r="T117" s="12" t="s">
        <v>76</v>
      </c>
      <c r="U117" s="32">
        <v>0</v>
      </c>
      <c r="V117" s="33" t="s">
        <v>102</v>
      </c>
      <c r="W117" s="3" t="s">
        <v>101</v>
      </c>
      <c r="X117" s="15" t="s">
        <v>153</v>
      </c>
      <c r="Y117" s="15" t="s">
        <v>154</v>
      </c>
      <c r="Z117" s="12" t="s">
        <v>76</v>
      </c>
      <c r="AA117" s="22">
        <v>1</v>
      </c>
      <c r="AB117" s="77">
        <f t="shared" si="32"/>
        <v>1.4434192328465458</v>
      </c>
      <c r="AC117" s="84">
        <f t="shared" si="33"/>
        <v>0</v>
      </c>
      <c r="AD117" s="30">
        <v>1</v>
      </c>
      <c r="AE117" s="84">
        <f t="shared" si="30"/>
        <v>0</v>
      </c>
      <c r="AF117" s="14">
        <v>15.343800993</v>
      </c>
      <c r="AG117" s="55">
        <f t="shared" si="41"/>
        <v>0</v>
      </c>
      <c r="AH117" s="55">
        <f t="shared" si="34"/>
        <v>22.147537458266129</v>
      </c>
      <c r="AI117" s="56">
        <f>AK117+NPV('Step 1 - Study Scope'!$A$24,'Step 4 - LCCA'!AL117:BJ117)</f>
        <v>0</v>
      </c>
      <c r="AJ117" s="56">
        <f>BK117+NPV('Step 1 - Study Scope'!$A$25,'Step 4 - LCCA'!BL117:CJ117)</f>
        <v>22.147537458266129</v>
      </c>
      <c r="AK117" s="57">
        <f>$AG117</f>
        <v>0</v>
      </c>
      <c r="AL117" s="57"/>
      <c r="BK117" s="57">
        <f>$AH117</f>
        <v>22.147537458266129</v>
      </c>
    </row>
    <row r="118" spans="1:88" x14ac:dyDescent="0.25">
      <c r="A118" s="9">
        <v>113</v>
      </c>
      <c r="B118" s="13" t="s">
        <v>286</v>
      </c>
      <c r="C118" s="3" t="s">
        <v>17</v>
      </c>
      <c r="D118" s="3" t="s">
        <v>20</v>
      </c>
      <c r="E118" s="3" t="s">
        <v>324</v>
      </c>
      <c r="F118" s="12" t="s">
        <v>156</v>
      </c>
      <c r="G118" s="18">
        <f>'Step 1 - Study Scope'!$A$16</f>
        <v>101325</v>
      </c>
      <c r="H118" s="12" t="s">
        <v>87</v>
      </c>
      <c r="I118" s="12">
        <v>1</v>
      </c>
      <c r="J118" s="12">
        <f>I118*'Step 1 - Study Scope'!$A$31</f>
        <v>4</v>
      </c>
      <c r="K118" s="3" t="s">
        <v>150</v>
      </c>
      <c r="L118" s="3" t="s">
        <v>100</v>
      </c>
      <c r="M118" s="3" t="s">
        <v>61</v>
      </c>
      <c r="N118" s="12" t="s">
        <v>102</v>
      </c>
      <c r="O118" s="3" t="s">
        <v>102</v>
      </c>
      <c r="P118" s="3" t="s">
        <v>102</v>
      </c>
      <c r="Q118" s="21" t="s">
        <v>110</v>
      </c>
      <c r="R118" s="15" t="s">
        <v>142</v>
      </c>
      <c r="S118" s="14">
        <v>1.4434192328465458</v>
      </c>
      <c r="T118" s="12" t="s">
        <v>76</v>
      </c>
      <c r="U118" s="32">
        <v>0</v>
      </c>
      <c r="V118" s="33" t="s">
        <v>102</v>
      </c>
      <c r="W118" s="3" t="s">
        <v>101</v>
      </c>
      <c r="X118" s="15" t="s">
        <v>153</v>
      </c>
      <c r="Y118" s="15" t="s">
        <v>154</v>
      </c>
      <c r="Z118" s="12" t="s">
        <v>76</v>
      </c>
      <c r="AA118" s="22">
        <v>1</v>
      </c>
      <c r="AB118" s="77">
        <f t="shared" si="32"/>
        <v>1.4434192328465458</v>
      </c>
      <c r="AC118" s="84">
        <f t="shared" si="33"/>
        <v>0</v>
      </c>
      <c r="AD118" s="30">
        <v>1</v>
      </c>
      <c r="AE118" s="84">
        <f t="shared" si="30"/>
        <v>0</v>
      </c>
      <c r="AF118" s="14">
        <v>15.343800993</v>
      </c>
      <c r="AG118" s="55">
        <f t="shared" si="41"/>
        <v>0</v>
      </c>
      <c r="AH118" s="55">
        <f t="shared" si="34"/>
        <v>22.147537458266129</v>
      </c>
      <c r="AI118" s="56">
        <f>AK118+NPV('Step 1 - Study Scope'!$A$24,'Step 4 - LCCA'!AL118:BJ118)</f>
        <v>0</v>
      </c>
      <c r="AJ118" s="56">
        <f>BK118+NPV('Step 1 - Study Scope'!$A$25,'Step 4 - LCCA'!BL118:CJ118)</f>
        <v>82.324576112303873</v>
      </c>
      <c r="AK118" s="56"/>
      <c r="AQ118" s="57">
        <f>$AG118</f>
        <v>0</v>
      </c>
      <c r="AV118" s="57">
        <f>$AG118</f>
        <v>0</v>
      </c>
      <c r="BA118" s="57">
        <f>$AG118</f>
        <v>0</v>
      </c>
      <c r="BF118" s="57">
        <f>$AG118</f>
        <v>0</v>
      </c>
      <c r="BG118" s="57"/>
      <c r="BH118" s="57"/>
      <c r="BI118" s="57"/>
      <c r="BJ118" s="57"/>
      <c r="BL118" s="57"/>
      <c r="BQ118" s="57">
        <f>$AH118</f>
        <v>22.147537458266129</v>
      </c>
      <c r="BV118" s="57">
        <f>$AH118</f>
        <v>22.147537458266129</v>
      </c>
      <c r="CA118" s="57">
        <f>$AH118</f>
        <v>22.147537458266129</v>
      </c>
      <c r="CF118" s="57">
        <f>$AH118</f>
        <v>22.147537458266129</v>
      </c>
    </row>
    <row r="119" spans="1:88" x14ac:dyDescent="0.25">
      <c r="A119" s="9">
        <v>114</v>
      </c>
      <c r="B119" s="13" t="s">
        <v>286</v>
      </c>
      <c r="C119" s="3" t="s">
        <v>17</v>
      </c>
      <c r="D119" s="3" t="s">
        <v>20</v>
      </c>
      <c r="E119" s="3" t="s">
        <v>325</v>
      </c>
      <c r="F119" s="12" t="s">
        <v>156</v>
      </c>
      <c r="G119" s="18">
        <f>'Step 1 - Study Scope'!$A$16</f>
        <v>101325</v>
      </c>
      <c r="H119" s="12" t="s">
        <v>87</v>
      </c>
      <c r="I119" s="12">
        <v>1</v>
      </c>
      <c r="J119" s="12">
        <f>I119*'Step 1 - Study Scope'!$A$31</f>
        <v>4</v>
      </c>
      <c r="K119" s="3" t="s">
        <v>151</v>
      </c>
      <c r="L119" s="3" t="s">
        <v>100</v>
      </c>
      <c r="M119" s="3" t="s">
        <v>61</v>
      </c>
      <c r="N119" s="12" t="s">
        <v>102</v>
      </c>
      <c r="O119" s="3" t="s">
        <v>102</v>
      </c>
      <c r="P119" s="3" t="s">
        <v>102</v>
      </c>
      <c r="Q119" s="21" t="s">
        <v>110</v>
      </c>
      <c r="R119" s="15" t="s">
        <v>142</v>
      </c>
      <c r="S119" s="14">
        <v>2.88</v>
      </c>
      <c r="T119" s="12" t="s">
        <v>76</v>
      </c>
      <c r="U119" s="32">
        <v>0</v>
      </c>
      <c r="V119" s="33" t="s">
        <v>102</v>
      </c>
      <c r="W119" s="3" t="s">
        <v>101</v>
      </c>
      <c r="X119" s="15" t="s">
        <v>153</v>
      </c>
      <c r="Y119" s="15" t="s">
        <v>154</v>
      </c>
      <c r="Z119" s="12" t="s">
        <v>76</v>
      </c>
      <c r="AA119" s="22">
        <v>1</v>
      </c>
      <c r="AB119" s="77">
        <f t="shared" si="32"/>
        <v>2.88</v>
      </c>
      <c r="AC119" s="84">
        <f t="shared" si="33"/>
        <v>0</v>
      </c>
      <c r="AD119" s="30">
        <v>1</v>
      </c>
      <c r="AE119" s="84">
        <f t="shared" si="30"/>
        <v>0</v>
      </c>
      <c r="AF119" s="14">
        <v>15.343800993</v>
      </c>
      <c r="AG119" s="55">
        <f t="shared" si="41"/>
        <v>0</v>
      </c>
      <c r="AH119" s="55">
        <f t="shared" si="34"/>
        <v>44.190146859839999</v>
      </c>
      <c r="AI119" s="56">
        <f>AK119+NPV('Step 1 - Study Scope'!$A$24,'Step 4 - LCCA'!AL119:BJ119)</f>
        <v>0</v>
      </c>
      <c r="AJ119" s="56">
        <f>BK119+NPV('Step 1 - Study Scope'!$A$25,'Step 4 - LCCA'!BL119:CJ119)</f>
        <v>164.25912431266693</v>
      </c>
      <c r="AK119" s="56"/>
      <c r="AQ119" s="57">
        <f>$AG119</f>
        <v>0</v>
      </c>
      <c r="AV119" s="57">
        <f>$AG119</f>
        <v>0</v>
      </c>
      <c r="BA119" s="57">
        <f>$AG119</f>
        <v>0</v>
      </c>
      <c r="BF119" s="57">
        <f>$AG119</f>
        <v>0</v>
      </c>
      <c r="BG119" s="57"/>
      <c r="BH119" s="57"/>
      <c r="BI119" s="57"/>
      <c r="BJ119" s="57"/>
      <c r="BL119" s="57"/>
      <c r="BQ119" s="57">
        <f>$AH119</f>
        <v>44.190146859839999</v>
      </c>
      <c r="BV119" s="57">
        <f>$AH119</f>
        <v>44.190146859839999</v>
      </c>
      <c r="CA119" s="57">
        <f>$AH119</f>
        <v>44.190146859839999</v>
      </c>
      <c r="CF119" s="57">
        <f>$AH119</f>
        <v>44.190146859839999</v>
      </c>
    </row>
    <row r="120" spans="1:88" x14ac:dyDescent="0.25">
      <c r="A120" s="9">
        <v>115</v>
      </c>
      <c r="B120" s="13" t="s">
        <v>286</v>
      </c>
      <c r="C120" s="3" t="s">
        <v>17</v>
      </c>
      <c r="D120" s="3" t="s">
        <v>328</v>
      </c>
      <c r="E120" s="3" t="s">
        <v>327</v>
      </c>
      <c r="F120" s="12" t="s">
        <v>159</v>
      </c>
      <c r="G120" s="12">
        <v>1</v>
      </c>
      <c r="H120" s="12" t="s">
        <v>111</v>
      </c>
      <c r="I120" s="13">
        <f>'Step 1 - Study Scope'!$A$32</f>
        <v>52</v>
      </c>
      <c r="J120" s="13">
        <f>I120*'Step 1 - Study Scope'!$A$10</f>
        <v>1300</v>
      </c>
      <c r="K120" s="3" t="s">
        <v>152</v>
      </c>
      <c r="L120" s="3" t="s">
        <v>100</v>
      </c>
      <c r="M120" s="3" t="s">
        <v>61</v>
      </c>
      <c r="N120" s="12" t="s">
        <v>102</v>
      </c>
      <c r="O120" s="3" t="s">
        <v>102</v>
      </c>
      <c r="P120" s="3" t="s">
        <v>102</v>
      </c>
      <c r="Q120" s="21" t="s">
        <v>110</v>
      </c>
      <c r="R120" s="15" t="s">
        <v>142</v>
      </c>
      <c r="S120" s="14">
        <v>0.72342329227476176</v>
      </c>
      <c r="T120" s="12" t="s">
        <v>76</v>
      </c>
      <c r="U120" s="32">
        <v>0</v>
      </c>
      <c r="V120" s="33" t="s">
        <v>102</v>
      </c>
      <c r="W120" s="3" t="s">
        <v>101</v>
      </c>
      <c r="X120" s="15" t="s">
        <v>153</v>
      </c>
      <c r="Y120" s="15" t="s">
        <v>154</v>
      </c>
      <c r="Z120" s="12" t="s">
        <v>76</v>
      </c>
      <c r="AA120" s="22">
        <v>1</v>
      </c>
      <c r="AB120" s="77">
        <f t="shared" si="32"/>
        <v>0.72342329227476176</v>
      </c>
      <c r="AC120" s="84">
        <f t="shared" si="33"/>
        <v>0</v>
      </c>
      <c r="AD120" s="30">
        <v>1</v>
      </c>
      <c r="AE120" s="84">
        <f t="shared" si="30"/>
        <v>0</v>
      </c>
      <c r="AF120" s="14">
        <v>15.343800993</v>
      </c>
      <c r="AG120" s="55">
        <f t="shared" si="41"/>
        <v>0</v>
      </c>
      <c r="AH120" s="55">
        <f t="shared" si="34"/>
        <v>577.20327757897053</v>
      </c>
      <c r="AI120" s="56">
        <f>AK120+NPV('Step 1 - Study Scope'!$A$24,'Step 4 - LCCA'!AL120:BJ120)</f>
        <v>0</v>
      </c>
      <c r="AJ120" s="56">
        <f>BK120+NPV('Step 1 - Study Scope'!$A$25,'Step 4 - LCCA'!BL120:CJ120)</f>
        <v>8897.6024554685682</v>
      </c>
      <c r="AK120" s="56"/>
      <c r="AL120" s="57">
        <f>$AG120</f>
        <v>0</v>
      </c>
      <c r="AM120" s="57">
        <f>$AG120</f>
        <v>0</v>
      </c>
      <c r="AN120" s="57">
        <f>$AG120</f>
        <v>0</v>
      </c>
      <c r="AO120" s="57">
        <f>$AG120</f>
        <v>0</v>
      </c>
      <c r="AP120" s="57">
        <f>$AG120</f>
        <v>0</v>
      </c>
      <c r="AQ120" s="57">
        <f>$AG120</f>
        <v>0</v>
      </c>
      <c r="AR120" s="57">
        <f>$AG120</f>
        <v>0</v>
      </c>
      <c r="AS120" s="57">
        <f>$AG120</f>
        <v>0</v>
      </c>
      <c r="AT120" s="57">
        <f>$AG120</f>
        <v>0</v>
      </c>
      <c r="AU120" s="57">
        <f>$AG120</f>
        <v>0</v>
      </c>
      <c r="AV120" s="57">
        <f>$AG120</f>
        <v>0</v>
      </c>
      <c r="AW120" s="57">
        <f>$AG120</f>
        <v>0</v>
      </c>
      <c r="AX120" s="57">
        <f>$AG120</f>
        <v>0</v>
      </c>
      <c r="AY120" s="57">
        <f>$AG120</f>
        <v>0</v>
      </c>
      <c r="AZ120" s="57">
        <f>$AG120</f>
        <v>0</v>
      </c>
      <c r="BA120" s="57">
        <f>$AG120</f>
        <v>0</v>
      </c>
      <c r="BB120" s="57">
        <f>$AG120</f>
        <v>0</v>
      </c>
      <c r="BC120" s="57">
        <f>$AG120</f>
        <v>0</v>
      </c>
      <c r="BD120" s="57">
        <f>$AG120</f>
        <v>0</v>
      </c>
      <c r="BE120" s="57">
        <f>$AG120</f>
        <v>0</v>
      </c>
      <c r="BF120" s="57">
        <f>$AG120</f>
        <v>0</v>
      </c>
      <c r="BG120" s="57"/>
      <c r="BH120" s="57"/>
      <c r="BI120" s="57"/>
      <c r="BJ120" s="57"/>
      <c r="BK120" s="57"/>
      <c r="BL120" s="57">
        <f>$AH120</f>
        <v>577.20327757897053</v>
      </c>
      <c r="BM120" s="57">
        <f>$AH120</f>
        <v>577.20327757897053</v>
      </c>
      <c r="BN120" s="57">
        <f>$AH120</f>
        <v>577.20327757897053</v>
      </c>
      <c r="BO120" s="57">
        <f>$AH120</f>
        <v>577.20327757897053</v>
      </c>
      <c r="BP120" s="57">
        <f>$AH120</f>
        <v>577.20327757897053</v>
      </c>
      <c r="BQ120" s="57">
        <f>$AH120</f>
        <v>577.20327757897053</v>
      </c>
      <c r="BR120" s="57">
        <f>$AH120</f>
        <v>577.20327757897053</v>
      </c>
      <c r="BS120" s="57">
        <f>$AH120</f>
        <v>577.20327757897053</v>
      </c>
      <c r="BT120" s="57">
        <f>$AH120</f>
        <v>577.20327757897053</v>
      </c>
      <c r="BU120" s="57">
        <f>$AH120</f>
        <v>577.20327757897053</v>
      </c>
      <c r="BV120" s="57">
        <f>$AH120</f>
        <v>577.20327757897053</v>
      </c>
      <c r="BW120" s="57">
        <f>$AH120</f>
        <v>577.20327757897053</v>
      </c>
      <c r="BX120" s="57">
        <f>$AH120</f>
        <v>577.20327757897053</v>
      </c>
      <c r="BY120" s="57">
        <f>$AH120</f>
        <v>577.20327757897053</v>
      </c>
      <c r="BZ120" s="57">
        <f>$AH120</f>
        <v>577.20327757897053</v>
      </c>
      <c r="CA120" s="57">
        <f>$AH120</f>
        <v>577.20327757897053</v>
      </c>
      <c r="CB120" s="57">
        <f>$AH120</f>
        <v>577.20327757897053</v>
      </c>
      <c r="CC120" s="57">
        <f>$AH120</f>
        <v>577.20327757897053</v>
      </c>
      <c r="CD120" s="57">
        <f>$AH120</f>
        <v>577.20327757897053</v>
      </c>
      <c r="CE120" s="57">
        <f>$AH120</f>
        <v>577.20327757897053</v>
      </c>
      <c r="CF120" s="57">
        <f>$AH120</f>
        <v>577.20327757897053</v>
      </c>
    </row>
    <row r="121" spans="1:88" x14ac:dyDescent="0.25">
      <c r="A121" s="9">
        <v>116</v>
      </c>
      <c r="B121" s="12" t="s">
        <v>286</v>
      </c>
      <c r="C121" s="12" t="s">
        <v>340</v>
      </c>
      <c r="D121" s="12" t="s">
        <v>328</v>
      </c>
      <c r="E121" s="12" t="s">
        <v>330</v>
      </c>
      <c r="F121" s="12" t="s">
        <v>159</v>
      </c>
      <c r="G121" s="12">
        <v>1</v>
      </c>
      <c r="H121" s="12" t="s">
        <v>111</v>
      </c>
      <c r="I121" s="12">
        <v>1</v>
      </c>
      <c r="J121" s="12">
        <v>1</v>
      </c>
      <c r="K121" s="12" t="s">
        <v>352</v>
      </c>
      <c r="L121" s="13" t="s">
        <v>144</v>
      </c>
      <c r="M121" s="13" t="s">
        <v>61</v>
      </c>
      <c r="N121" s="12" t="s">
        <v>113</v>
      </c>
      <c r="O121" s="3" t="s">
        <v>41</v>
      </c>
      <c r="P121" s="3" t="s">
        <v>102</v>
      </c>
      <c r="Q121" s="19" t="s">
        <v>95</v>
      </c>
      <c r="R121" s="15" t="s">
        <v>102</v>
      </c>
      <c r="S121" s="14">
        <f>-'Step 1 - Study Scope'!$A$33</f>
        <v>-310000</v>
      </c>
      <c r="T121" s="3" t="s">
        <v>4</v>
      </c>
      <c r="U121" s="32">
        <v>1.1299999999999999</v>
      </c>
      <c r="V121" s="33" t="s">
        <v>33</v>
      </c>
      <c r="W121" s="13" t="s">
        <v>270</v>
      </c>
      <c r="X121" s="12" t="s">
        <v>113</v>
      </c>
      <c r="Y121" s="15" t="s">
        <v>102</v>
      </c>
      <c r="Z121" s="12" t="s">
        <v>4</v>
      </c>
      <c r="AA121" s="22">
        <v>1</v>
      </c>
      <c r="AB121" s="77">
        <f t="shared" si="32"/>
        <v>-310000</v>
      </c>
      <c r="AC121" s="84">
        <f t="shared" si="33"/>
        <v>1.1299999999999999</v>
      </c>
      <c r="AD121" s="30">
        <v>0.99680715197956582</v>
      </c>
      <c r="AE121" s="84">
        <f t="shared" si="30"/>
        <v>1.1263920817369093</v>
      </c>
      <c r="AF121" s="14">
        <v>0.47335846480492605</v>
      </c>
      <c r="AG121" s="55">
        <f t="shared" si="41"/>
        <v>-349181.54533844191</v>
      </c>
      <c r="AH121" s="55">
        <f t="shared" si="34"/>
        <v>-146741.12408952709</v>
      </c>
      <c r="AI121" s="56">
        <f>AK121+NPV('Step 1 - Study Scope'!$A$24,'Step 4 - LCCA'!AL121:BJ121)</f>
        <v>-339670.76394790068</v>
      </c>
      <c r="AJ121" s="56">
        <f>BK121+NPV('Step 1 - Study Scope'!$A$25,'Step 4 - LCCA'!BL121:CJ121)</f>
        <v>-142467.11076653114</v>
      </c>
      <c r="BG121" s="58"/>
      <c r="BH121" s="58"/>
      <c r="BI121" s="58"/>
      <c r="BJ121" s="58">
        <f>$AG121</f>
        <v>-349181.54533844191</v>
      </c>
      <c r="CJ121" s="58">
        <f>$AH121</f>
        <v>-146741.12408952709</v>
      </c>
    </row>
    <row r="122" spans="1:88" x14ac:dyDescent="0.25">
      <c r="A122" s="9">
        <v>117</v>
      </c>
      <c r="B122" s="12" t="s">
        <v>60</v>
      </c>
      <c r="C122" s="3" t="s">
        <v>339</v>
      </c>
      <c r="D122" s="12" t="s">
        <v>159</v>
      </c>
      <c r="E122" s="12" t="s">
        <v>271</v>
      </c>
      <c r="F122" s="12" t="s">
        <v>159</v>
      </c>
      <c r="G122" s="12">
        <v>1</v>
      </c>
      <c r="H122" s="12" t="s">
        <v>111</v>
      </c>
      <c r="I122" s="12">
        <v>1</v>
      </c>
      <c r="J122" s="12">
        <v>1</v>
      </c>
      <c r="K122" s="12" t="s">
        <v>272</v>
      </c>
      <c r="L122" s="13" t="s">
        <v>144</v>
      </c>
      <c r="M122" s="13" t="s">
        <v>61</v>
      </c>
      <c r="N122" s="12" t="s">
        <v>102</v>
      </c>
      <c r="O122" s="12" t="s">
        <v>102</v>
      </c>
      <c r="P122" s="12" t="s">
        <v>102</v>
      </c>
      <c r="Q122" s="19" t="s">
        <v>95</v>
      </c>
      <c r="R122" s="12" t="s">
        <v>102</v>
      </c>
      <c r="S122" s="14">
        <f>-'Step 1 - Study Scope'!A38</f>
        <v>-5</v>
      </c>
      <c r="T122" s="12" t="s">
        <v>274</v>
      </c>
      <c r="U122" s="33">
        <v>1</v>
      </c>
      <c r="V122" s="33" t="s">
        <v>198</v>
      </c>
      <c r="W122" s="13" t="s">
        <v>270</v>
      </c>
      <c r="X122" s="12" t="s">
        <v>273</v>
      </c>
      <c r="Y122" s="15" t="s">
        <v>102</v>
      </c>
      <c r="Z122" s="12" t="s">
        <v>274</v>
      </c>
      <c r="AA122" s="22">
        <v>1</v>
      </c>
      <c r="AB122" s="77">
        <f t="shared" si="32"/>
        <v>-5</v>
      </c>
      <c r="AC122" s="84">
        <f t="shared" si="33"/>
        <v>1</v>
      </c>
      <c r="AD122" s="30">
        <v>1</v>
      </c>
      <c r="AE122" s="84">
        <v>0</v>
      </c>
      <c r="AF122" s="33" t="s">
        <v>102</v>
      </c>
      <c r="AG122" s="72">
        <f>(SUMIFS(AG$6:AG$120,$B$6:$B$120,$B122,$C$6:$C$120,$C122)-AG20)*($AB122/'Step 1 - Study Scope'!$A$37)</f>
        <v>-1681735.9066842573</v>
      </c>
      <c r="AH122" s="72">
        <f>(SUMIFS(AH$6:AH$120,$B$6:$B$120,$B122,$C$6:$C$120,$C122)-AH20)*($AB122/'Step 1 - Study Scope'!$A$37)</f>
        <v>-205560.64618537357</v>
      </c>
      <c r="AI122" s="56">
        <f>AK122+NPV('Step 1 - Study Scope'!$A$24,'Step 4 - LCCA'!AL122:BJ122)</f>
        <v>-1635929.8703154253</v>
      </c>
      <c r="AJ122" s="56">
        <f>BK122+NPV('Step 1 - Study Scope'!$A$25,'Step 4 - LCCA'!BL122:CJ122)</f>
        <v>-199573.44289842094</v>
      </c>
      <c r="BG122" s="58"/>
      <c r="BH122" s="58"/>
      <c r="BI122" s="58"/>
      <c r="BJ122" s="58">
        <f>$AG122</f>
        <v>-1681735.9066842573</v>
      </c>
      <c r="CJ122" s="58">
        <f>$AH122</f>
        <v>-205560.64618537357</v>
      </c>
    </row>
    <row r="131" spans="21:21" x14ac:dyDescent="0.25">
      <c r="U131" s="38"/>
    </row>
  </sheetData>
  <autoFilter ref="A5:CF122"/>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6"/>
  <sheetViews>
    <sheetView showGridLines="0" workbookViewId="0">
      <selection activeCell="W1" sqref="W1"/>
    </sheetView>
  </sheetViews>
  <sheetFormatPr defaultRowHeight="15" x14ac:dyDescent="0.25"/>
  <cols>
    <col min="1" max="1" width="13.28515625" customWidth="1"/>
    <col min="2" max="2" width="18.28515625" bestFit="1" customWidth="1"/>
    <col min="3" max="3" width="18.5703125" bestFit="1" customWidth="1"/>
    <col min="4" max="11" width="12.85546875" customWidth="1"/>
  </cols>
  <sheetData>
    <row r="1" spans="1:11" ht="20.25" thickBot="1" x14ac:dyDescent="0.35">
      <c r="A1" s="23" t="s">
        <v>368</v>
      </c>
      <c r="B1" s="23"/>
      <c r="C1" s="23"/>
      <c r="D1" s="23"/>
      <c r="E1" s="23"/>
      <c r="F1" s="23"/>
      <c r="G1" s="23"/>
      <c r="H1" s="23"/>
      <c r="I1" s="23"/>
      <c r="J1" s="23"/>
      <c r="K1" s="23"/>
    </row>
    <row r="2" spans="1:11" ht="15.75" thickTop="1" x14ac:dyDescent="0.25">
      <c r="A2" s="5" t="s">
        <v>284</v>
      </c>
      <c r="B2" s="9" t="s">
        <v>280</v>
      </c>
      <c r="C2" s="9" t="s">
        <v>279</v>
      </c>
    </row>
    <row r="3" spans="1:11" x14ac:dyDescent="0.25">
      <c r="A3" s="10" t="s">
        <v>60</v>
      </c>
      <c r="B3" s="7">
        <v>4268362667.5920463</v>
      </c>
      <c r="C3" s="7">
        <v>5645560616.5987291</v>
      </c>
    </row>
    <row r="4" spans="1:11" x14ac:dyDescent="0.25">
      <c r="A4" s="10" t="s">
        <v>286</v>
      </c>
      <c r="B4" s="7">
        <v>5198100989.7204294</v>
      </c>
      <c r="C4" s="7">
        <v>6653111772.1337976</v>
      </c>
    </row>
    <row r="7" spans="1:11" x14ac:dyDescent="0.25">
      <c r="A7" s="10"/>
      <c r="B7" s="7"/>
      <c r="C7" s="7"/>
    </row>
    <row r="8" spans="1:11" s="1" customFormat="1" x14ac:dyDescent="0.25">
      <c r="A8" s="10"/>
      <c r="B8" s="7"/>
      <c r="C8" s="7"/>
    </row>
    <row r="24" spans="1:11" s="9" customFormat="1" ht="20.25" thickBot="1" x14ac:dyDescent="0.35">
      <c r="A24" s="23" t="s">
        <v>369</v>
      </c>
      <c r="B24" s="23"/>
      <c r="C24" s="23"/>
      <c r="D24" s="23"/>
      <c r="E24" s="23"/>
      <c r="F24" s="23"/>
      <c r="G24" s="23"/>
      <c r="H24" s="23"/>
      <c r="I24" s="23"/>
      <c r="J24" s="23"/>
      <c r="K24" s="23"/>
    </row>
    <row r="25" spans="1:11" s="9" customFormat="1" ht="15.75" thickTop="1" x14ac:dyDescent="0.25">
      <c r="A25" s="5" t="s">
        <v>77</v>
      </c>
      <c r="B25" s="9" t="s">
        <v>280</v>
      </c>
      <c r="C25" s="9" t="s">
        <v>279</v>
      </c>
    </row>
    <row r="26" spans="1:11" s="9" customFormat="1" x14ac:dyDescent="0.25">
      <c r="A26" s="10" t="s">
        <v>60</v>
      </c>
      <c r="B26" s="7">
        <v>4268362667.5920458</v>
      </c>
      <c r="C26" s="7">
        <v>5645560616.5987301</v>
      </c>
    </row>
    <row r="27" spans="1:11" s="9" customFormat="1" x14ac:dyDescent="0.25">
      <c r="A27" s="44" t="s">
        <v>144</v>
      </c>
      <c r="B27" s="7">
        <v>52980774.50916218</v>
      </c>
      <c r="C27" s="7">
        <v>4174569.9341269131</v>
      </c>
    </row>
    <row r="28" spans="1:11" s="9" customFormat="1" x14ac:dyDescent="0.25">
      <c r="A28" s="44" t="s">
        <v>75</v>
      </c>
      <c r="B28" s="7">
        <v>4209035461.441205</v>
      </c>
      <c r="C28" s="7">
        <v>5640458073.7534876</v>
      </c>
    </row>
    <row r="29" spans="1:11" s="9" customFormat="1" x14ac:dyDescent="0.25">
      <c r="A29" s="44" t="s">
        <v>96</v>
      </c>
      <c r="B29" s="7">
        <v>6205202.3121387279</v>
      </c>
      <c r="C29" s="7">
        <v>676574.09439043805</v>
      </c>
    </row>
    <row r="30" spans="1:11" s="9" customFormat="1" x14ac:dyDescent="0.25">
      <c r="A30" s="44" t="s">
        <v>100</v>
      </c>
      <c r="B30" s="7">
        <v>0</v>
      </c>
      <c r="C30" s="7">
        <v>2319.4444431628503</v>
      </c>
    </row>
    <row r="31" spans="1:11" s="1" customFormat="1" x14ac:dyDescent="0.25">
      <c r="A31" s="50" t="s">
        <v>146</v>
      </c>
      <c r="B31" s="51">
        <v>122244.99446932731</v>
      </c>
      <c r="C31" s="51">
        <v>9995.658334625412</v>
      </c>
    </row>
    <row r="32" spans="1:11" s="9" customFormat="1" x14ac:dyDescent="0.25">
      <c r="A32" s="44" t="s">
        <v>46</v>
      </c>
      <c r="B32" s="7">
        <v>18984.335071159152</v>
      </c>
      <c r="C32" s="7">
        <v>239083.71394735793</v>
      </c>
    </row>
    <row r="33" spans="1:11" s="9" customFormat="1" x14ac:dyDescent="0.25">
      <c r="A33" s="10" t="s">
        <v>286</v>
      </c>
      <c r="B33" s="7">
        <v>5198100989.7204294</v>
      </c>
      <c r="C33" s="7">
        <v>6653111772.1337967</v>
      </c>
    </row>
    <row r="34" spans="1:11" s="9" customFormat="1" x14ac:dyDescent="0.25">
      <c r="A34" s="44" t="s">
        <v>144</v>
      </c>
      <c r="B34" s="7">
        <v>227276328.69104049</v>
      </c>
      <c r="C34" s="7">
        <v>15315331.592486724</v>
      </c>
    </row>
    <row r="35" spans="1:11" s="9" customFormat="1" x14ac:dyDescent="0.25">
      <c r="A35" s="44" t="s">
        <v>75</v>
      </c>
      <c r="B35" s="7">
        <v>4951769203.3080168</v>
      </c>
      <c r="C35" s="7">
        <v>6635809925.9858637</v>
      </c>
    </row>
    <row r="36" spans="1:11" s="9" customFormat="1" x14ac:dyDescent="0.25">
      <c r="A36" s="44" t="s">
        <v>100</v>
      </c>
      <c r="B36" s="7">
        <v>0</v>
      </c>
      <c r="C36" s="7">
        <v>9166.3336933518058</v>
      </c>
    </row>
    <row r="37" spans="1:11" s="9" customFormat="1" x14ac:dyDescent="0.25">
      <c r="A37" s="44" t="s">
        <v>146</v>
      </c>
      <c r="B37" s="7">
        <v>17041935.183904178</v>
      </c>
      <c r="C37" s="7">
        <v>608493.50112333964</v>
      </c>
    </row>
    <row r="38" spans="1:11" s="9" customFormat="1" x14ac:dyDescent="0.25">
      <c r="A38" s="44" t="s">
        <v>46</v>
      </c>
      <c r="B38" s="7">
        <v>2013522.5374677989</v>
      </c>
      <c r="C38" s="7">
        <v>1368854.720630161</v>
      </c>
    </row>
    <row r="39" spans="1:11" s="9" customFormat="1" x14ac:dyDescent="0.25">
      <c r="A39"/>
      <c r="B39"/>
      <c r="C39"/>
    </row>
    <row r="40" spans="1:11" s="9" customFormat="1" x14ac:dyDescent="0.25">
      <c r="A40"/>
      <c r="B40"/>
      <c r="C40"/>
    </row>
    <row r="41" spans="1:11" s="9" customFormat="1" x14ac:dyDescent="0.25"/>
    <row r="42" spans="1:11" s="9" customFormat="1" x14ac:dyDescent="0.25"/>
    <row r="43" spans="1:11" s="9" customFormat="1" x14ac:dyDescent="0.25"/>
    <row r="44" spans="1:11" s="9" customFormat="1" x14ac:dyDescent="0.25"/>
    <row r="45" spans="1:11" s="9" customFormat="1" ht="20.25" thickBot="1" x14ac:dyDescent="0.35">
      <c r="A45" s="23" t="s">
        <v>370</v>
      </c>
      <c r="B45" s="23"/>
      <c r="C45" s="23"/>
      <c r="D45" s="23"/>
      <c r="E45" s="23"/>
      <c r="F45" s="23"/>
      <c r="G45" s="23"/>
      <c r="H45" s="23"/>
      <c r="I45" s="23"/>
      <c r="J45" s="23"/>
      <c r="K45" s="23"/>
    </row>
    <row r="46" spans="1:11" s="9" customFormat="1" ht="15.75" thickTop="1" x14ac:dyDescent="0.25">
      <c r="A46" s="5" t="s">
        <v>2</v>
      </c>
      <c r="B46" s="9" t="s">
        <v>98</v>
      </c>
    </row>
    <row r="47" spans="1:11" s="9" customFormat="1" x14ac:dyDescent="0.25"/>
    <row r="48" spans="1:11" s="9" customFormat="1" x14ac:dyDescent="0.25">
      <c r="A48" s="5" t="s">
        <v>77</v>
      </c>
      <c r="B48" s="9" t="s">
        <v>280</v>
      </c>
      <c r="C48" s="9" t="s">
        <v>279</v>
      </c>
    </row>
    <row r="49" spans="1:3" s="9" customFormat="1" x14ac:dyDescent="0.25">
      <c r="A49" s="10" t="s">
        <v>60</v>
      </c>
      <c r="B49" s="7">
        <v>59512310.347213551</v>
      </c>
      <c r="C49" s="7">
        <v>5180163.4109188123</v>
      </c>
    </row>
    <row r="50" spans="1:3" s="9" customFormat="1" x14ac:dyDescent="0.25">
      <c r="A50" s="44" t="s">
        <v>144</v>
      </c>
      <c r="B50" s="7">
        <v>52980774.50916218</v>
      </c>
      <c r="C50" s="7">
        <v>4174569.9341269117</v>
      </c>
    </row>
    <row r="51" spans="1:3" s="9" customFormat="1" x14ac:dyDescent="0.25">
      <c r="A51" s="44" t="s">
        <v>75</v>
      </c>
      <c r="B51" s="7">
        <v>185104.19637215018</v>
      </c>
      <c r="C51" s="7">
        <v>77620.565676317186</v>
      </c>
    </row>
    <row r="52" spans="1:3" s="9" customFormat="1" x14ac:dyDescent="0.25">
      <c r="A52" s="44" t="s">
        <v>96</v>
      </c>
      <c r="B52" s="7">
        <v>6205202.3121387279</v>
      </c>
      <c r="C52" s="7">
        <v>676574.09439043805</v>
      </c>
    </row>
    <row r="53" spans="1:3" s="9" customFormat="1" x14ac:dyDescent="0.25">
      <c r="A53" s="44" t="s">
        <v>100</v>
      </c>
      <c r="B53" s="7">
        <v>0</v>
      </c>
      <c r="C53" s="7">
        <v>2319.4444431628503</v>
      </c>
    </row>
    <row r="54" spans="1:3" s="9" customFormat="1" x14ac:dyDescent="0.25">
      <c r="A54" s="44" t="s">
        <v>146</v>
      </c>
      <c r="B54" s="7">
        <v>122244.99446932731</v>
      </c>
      <c r="C54" s="7">
        <v>9995.658334625412</v>
      </c>
    </row>
    <row r="55" spans="1:3" s="9" customFormat="1" x14ac:dyDescent="0.25">
      <c r="A55" s="44" t="s">
        <v>46</v>
      </c>
      <c r="B55" s="7">
        <v>18984.335071159152</v>
      </c>
      <c r="C55" s="7">
        <v>239083.71394735793</v>
      </c>
    </row>
    <row r="56" spans="1:3" s="9" customFormat="1" x14ac:dyDescent="0.25">
      <c r="A56" s="10" t="s">
        <v>286</v>
      </c>
      <c r="B56" s="7">
        <v>246512334.13827708</v>
      </c>
      <c r="C56" s="7">
        <v>17370062.501083821</v>
      </c>
    </row>
    <row r="57" spans="1:3" s="9" customFormat="1" x14ac:dyDescent="0.25">
      <c r="A57" s="44" t="s">
        <v>144</v>
      </c>
      <c r="B57" s="7">
        <v>227276328.69104049</v>
      </c>
      <c r="C57" s="7">
        <v>15315331.592486724</v>
      </c>
    </row>
    <row r="58" spans="1:3" s="9" customFormat="1" x14ac:dyDescent="0.25">
      <c r="A58" s="44" t="s">
        <v>75</v>
      </c>
      <c r="B58" s="7">
        <v>180547.72586462885</v>
      </c>
      <c r="C58" s="7">
        <v>68216.353150246636</v>
      </c>
    </row>
    <row r="59" spans="1:3" s="9" customFormat="1" x14ac:dyDescent="0.25">
      <c r="A59" s="44" t="s">
        <v>100</v>
      </c>
      <c r="B59" s="7">
        <v>0</v>
      </c>
      <c r="C59" s="7">
        <v>9166.3336933518058</v>
      </c>
    </row>
    <row r="60" spans="1:3" s="9" customFormat="1" x14ac:dyDescent="0.25">
      <c r="A60" s="44" t="s">
        <v>146</v>
      </c>
      <c r="B60" s="7">
        <v>17041935.183904178</v>
      </c>
      <c r="C60" s="7">
        <v>608493.50112333964</v>
      </c>
    </row>
    <row r="61" spans="1:3" s="9" customFormat="1" x14ac:dyDescent="0.25">
      <c r="A61" s="44" t="s">
        <v>46</v>
      </c>
      <c r="B61" s="7">
        <v>2013522.5374677989</v>
      </c>
      <c r="C61" s="7">
        <v>1368854.720630161</v>
      </c>
    </row>
    <row r="62" spans="1:3" s="9" customFormat="1" x14ac:dyDescent="0.25">
      <c r="A62"/>
      <c r="B62"/>
      <c r="C62"/>
    </row>
    <row r="63" spans="1:3" s="9" customFormat="1" x14ac:dyDescent="0.25">
      <c r="A63"/>
      <c r="B63"/>
      <c r="C63"/>
    </row>
    <row r="64" spans="1:3" s="9" customFormat="1" x14ac:dyDescent="0.25">
      <c r="A64"/>
      <c r="B64"/>
      <c r="C64"/>
    </row>
    <row r="65" spans="1:11" s="9" customFormat="1" x14ac:dyDescent="0.25">
      <c r="A65"/>
      <c r="B65"/>
      <c r="C65"/>
    </row>
    <row r="66" spans="1:11" s="9" customFormat="1" x14ac:dyDescent="0.25">
      <c r="A66"/>
      <c r="B66"/>
      <c r="C66"/>
    </row>
    <row r="67" spans="1:11" s="9" customFormat="1" ht="20.25" thickBot="1" x14ac:dyDescent="0.35">
      <c r="A67" s="23" t="s">
        <v>371</v>
      </c>
      <c r="B67" s="23"/>
      <c r="C67" s="23"/>
      <c r="D67" s="23"/>
      <c r="E67" s="23"/>
      <c r="F67" s="23"/>
      <c r="G67" s="23"/>
      <c r="H67" s="23"/>
      <c r="I67" s="23"/>
      <c r="J67" s="23"/>
      <c r="K67" s="23"/>
    </row>
    <row r="68" spans="1:11" s="9" customFormat="1" ht="15.75" thickTop="1" x14ac:dyDescent="0.25">
      <c r="A68" s="5" t="s">
        <v>2</v>
      </c>
      <c r="B68" s="9" t="s">
        <v>372</v>
      </c>
    </row>
    <row r="69" spans="1:11" s="9" customFormat="1" x14ac:dyDescent="0.25"/>
    <row r="70" spans="1:11" s="9" customFormat="1" x14ac:dyDescent="0.25">
      <c r="A70" s="5" t="s">
        <v>77</v>
      </c>
      <c r="B70" s="9" t="s">
        <v>280</v>
      </c>
      <c r="C70" s="9" t="s">
        <v>279</v>
      </c>
    </row>
    <row r="71" spans="1:11" s="9" customFormat="1" x14ac:dyDescent="0.25">
      <c r="A71" s="10" t="s">
        <v>60</v>
      </c>
      <c r="B71" s="7">
        <v>4268362667.5920467</v>
      </c>
      <c r="C71" s="7">
        <v>5645560616.598731</v>
      </c>
    </row>
    <row r="72" spans="1:11" s="9" customFormat="1" x14ac:dyDescent="0.25">
      <c r="A72" s="44" t="s">
        <v>168</v>
      </c>
      <c r="B72" s="7">
        <v>4208850357.244833</v>
      </c>
      <c r="C72" s="7">
        <v>5640380453.1878119</v>
      </c>
    </row>
    <row r="73" spans="1:11" s="9" customFormat="1" x14ac:dyDescent="0.25">
      <c r="A73" s="44" t="s">
        <v>18</v>
      </c>
      <c r="B73" s="7">
        <v>48426.536527981189</v>
      </c>
      <c r="C73" s="7">
        <v>9700.955400341596</v>
      </c>
    </row>
    <row r="74" spans="1:11" s="9" customFormat="1" x14ac:dyDescent="0.25">
      <c r="A74" s="44" t="s">
        <v>342</v>
      </c>
      <c r="B74" s="7">
        <v>417312.42635983299</v>
      </c>
      <c r="C74" s="7">
        <v>1243432.3161016502</v>
      </c>
    </row>
    <row r="75" spans="1:11" s="9" customFormat="1" x14ac:dyDescent="0.25">
      <c r="A75" s="44" t="s">
        <v>91</v>
      </c>
      <c r="B75" s="7">
        <v>57520.615016700089</v>
      </c>
      <c r="C75" s="7">
        <v>43738.890343608196</v>
      </c>
    </row>
    <row r="76" spans="1:11" s="9" customFormat="1" x14ac:dyDescent="0.25">
      <c r="A76" s="44" t="s">
        <v>327</v>
      </c>
      <c r="B76" s="7">
        <v>50640512.351063594</v>
      </c>
      <c r="C76" s="7">
        <v>2900822.7920390889</v>
      </c>
    </row>
    <row r="77" spans="1:11" s="9" customFormat="1" x14ac:dyDescent="0.25">
      <c r="A77" s="44" t="s">
        <v>271</v>
      </c>
      <c r="B77" s="7">
        <v>-1635929.8703154253</v>
      </c>
      <c r="C77" s="7">
        <v>-199573.44289842094</v>
      </c>
    </row>
    <row r="78" spans="1:11" s="9" customFormat="1" x14ac:dyDescent="0.25">
      <c r="A78" s="44" t="s">
        <v>19</v>
      </c>
      <c r="B78" s="7">
        <v>9862223.2940915339</v>
      </c>
      <c r="C78" s="7">
        <v>1172046.2415979207</v>
      </c>
    </row>
    <row r="79" spans="1:11" s="9" customFormat="1" x14ac:dyDescent="0.25">
      <c r="A79" s="44" t="s">
        <v>16</v>
      </c>
      <c r="B79" s="7">
        <v>122244.99446932731</v>
      </c>
      <c r="C79" s="7">
        <v>9995.658334625412</v>
      </c>
    </row>
    <row r="80" spans="1:11" s="9" customFormat="1" x14ac:dyDescent="0.25">
      <c r="A80" s="10" t="s">
        <v>286</v>
      </c>
      <c r="B80" s="7">
        <v>5198100989.7204304</v>
      </c>
      <c r="C80" s="7">
        <v>6653111772.1337976</v>
      </c>
    </row>
    <row r="81" spans="1:17" s="9" customFormat="1" x14ac:dyDescent="0.25">
      <c r="A81" s="44" t="s">
        <v>324</v>
      </c>
      <c r="B81" s="7">
        <v>4835016.415783871</v>
      </c>
      <c r="C81" s="7">
        <v>1762612.3190670691</v>
      </c>
    </row>
    <row r="82" spans="1:17" s="9" customFormat="1" x14ac:dyDescent="0.25">
      <c r="A82" s="44" t="s">
        <v>325</v>
      </c>
      <c r="B82" s="7">
        <v>3192389.239831239</v>
      </c>
      <c r="C82" s="7">
        <v>599843.96211830876</v>
      </c>
    </row>
    <row r="83" spans="1:17" s="9" customFormat="1" x14ac:dyDescent="0.25">
      <c r="A83" s="44" t="s">
        <v>168</v>
      </c>
      <c r="B83" s="7">
        <v>4951588655.5821514</v>
      </c>
      <c r="C83" s="7">
        <v>6635741709.6327143</v>
      </c>
    </row>
    <row r="84" spans="1:17" s="9" customFormat="1" x14ac:dyDescent="0.25">
      <c r="A84" s="44" t="s">
        <v>18</v>
      </c>
      <c r="B84" s="7">
        <v>11022.529369991802</v>
      </c>
      <c r="C84" s="7">
        <v>1413.2188216473787</v>
      </c>
    </row>
    <row r="85" spans="1:17" s="9" customFormat="1" x14ac:dyDescent="0.25">
      <c r="A85" s="44" t="s">
        <v>342</v>
      </c>
      <c r="B85" s="7">
        <v>107024.48475331665</v>
      </c>
      <c r="C85" s="7">
        <v>320721.49312716204</v>
      </c>
    </row>
    <row r="86" spans="1:17" s="9" customFormat="1" x14ac:dyDescent="0.25">
      <c r="A86" s="44" t="s">
        <v>91</v>
      </c>
      <c r="B86" s="7">
        <v>2222396.8606402213</v>
      </c>
      <c r="C86" s="7">
        <v>1650366.3422216808</v>
      </c>
    </row>
    <row r="87" spans="1:17" s="9" customFormat="1" x14ac:dyDescent="0.25">
      <c r="A87" s="44" t="s">
        <v>327</v>
      </c>
      <c r="B87" s="7">
        <v>219442220.18794218</v>
      </c>
      <c r="C87" s="7">
        <v>12569078.775371147</v>
      </c>
    </row>
    <row r="88" spans="1:17" s="9" customFormat="1" x14ac:dyDescent="0.25">
      <c r="A88" s="44" t="s">
        <v>330</v>
      </c>
      <c r="B88" s="7">
        <v>-339670.76394790068</v>
      </c>
      <c r="C88" s="7">
        <v>-142467.11076653114</v>
      </c>
    </row>
    <row r="89" spans="1:17" s="9" customFormat="1" x14ac:dyDescent="0.25">
      <c r="A89" s="44" t="s">
        <v>16</v>
      </c>
      <c r="B89" s="7">
        <v>17041935.183904178</v>
      </c>
      <c r="C89" s="7">
        <v>608493.50112333964</v>
      </c>
    </row>
    <row r="90" spans="1:17" s="9" customFormat="1" x14ac:dyDescent="0.25"/>
    <row r="91" spans="1:17" s="9" customFormat="1" x14ac:dyDescent="0.25"/>
    <row r="92" spans="1:17" s="9" customFormat="1" x14ac:dyDescent="0.25"/>
    <row r="93" spans="1:17" s="9" customFormat="1" ht="20.25" thickBot="1" x14ac:dyDescent="0.35">
      <c r="A93" s="23" t="s">
        <v>285</v>
      </c>
      <c r="B93" s="23"/>
      <c r="C93" s="23"/>
      <c r="D93" s="23"/>
      <c r="E93" s="23"/>
      <c r="F93" s="23"/>
      <c r="G93" s="23"/>
      <c r="H93" s="23"/>
      <c r="I93" s="23"/>
      <c r="J93" s="23"/>
      <c r="K93" s="23"/>
      <c r="L93" s="23"/>
    </row>
    <row r="94" spans="1:17" s="9" customFormat="1" ht="45.75" thickTop="1" x14ac:dyDescent="0.25">
      <c r="A94" s="47" t="s">
        <v>284</v>
      </c>
      <c r="B94" s="49" t="s">
        <v>188</v>
      </c>
      <c r="C94" s="49" t="s">
        <v>22</v>
      </c>
      <c r="D94" s="49" t="s">
        <v>287</v>
      </c>
      <c r="E94" s="49" t="s">
        <v>24</v>
      </c>
      <c r="F94" s="49" t="s">
        <v>25</v>
      </c>
      <c r="G94" s="49" t="s">
        <v>26</v>
      </c>
      <c r="H94" s="49" t="s">
        <v>23</v>
      </c>
      <c r="I94" s="49" t="s">
        <v>281</v>
      </c>
      <c r="J94" s="49" t="s">
        <v>283</v>
      </c>
      <c r="K94" s="49" t="s">
        <v>282</v>
      </c>
      <c r="L94" s="49" t="s">
        <v>27</v>
      </c>
    </row>
    <row r="95" spans="1:17" s="9" customFormat="1" ht="20.25" customHeight="1" x14ac:dyDescent="0.25">
      <c r="A95" s="9" t="s">
        <v>60</v>
      </c>
      <c r="B95" s="73">
        <f>SUMIFS('Step 3 - LCIA'!AZ$6:AZ$122,'Step 3 - LCIA'!$B$6:$B$122,$A99)</f>
        <v>16519744992.003239</v>
      </c>
      <c r="C95" s="73">
        <f>SUMIFS('Step 3 - LCIA'!BA$6:BA$122,'Step 3 - LCIA'!$B$6:$B$122,$A99)</f>
        <v>49625783.700184576</v>
      </c>
      <c r="D95" s="73">
        <f>SUMIFS('Step 3 - LCIA'!BB$6:BB$122,'Step 3 - LCIA'!$B$6:$B$122,$A99)</f>
        <v>411157921.24965858</v>
      </c>
      <c r="E95" s="73">
        <f>SUMIFS('Step 3 - LCIA'!BC$6:BC$122,'Step 3 - LCIA'!$B$6:$B$122,$A99)+SUMIFS('Step 3 - LCIA'!BD$6:BD$122,'Step 3 - LCIA'!$B$6:$B$122,$A99)+SUMIFS('Step 3 - LCIA'!BE$6:BE$122,'Step 3 - LCIA'!$B$6:$B$122,$A99)</f>
        <v>1.1234970412056577</v>
      </c>
      <c r="F95" s="73">
        <f>SUMIFS('Step 3 - LCIA'!BF$6:BF$122,'Step 3 - LCIA'!$B$6:$B$122,$A99)+SUMIFS('Step 3 - LCIA'!BG$6:BG$122,'Step 3 - LCIA'!$B$6:$B$122,$A99)+SUMIFS('Step 3 - LCIA'!BH$6:BH$122,'Step 3 - LCIA'!$B$6:$B$122,$A99)</f>
        <v>21.371817418009535</v>
      </c>
      <c r="G95" s="73">
        <f>SUMIFS('Step 3 - LCIA'!BM$6:BM$122,'Step 3 - LCIA'!$B$6:$B$122,$A99)</f>
        <v>120089.37459056865</v>
      </c>
      <c r="H95" s="73">
        <f>SUMIFS('Step 3 - LCIA'!BI$6:BI$122,'Step 3 - LCIA'!$B$6:$B$122,$A99)</f>
        <v>10418972.860720078</v>
      </c>
      <c r="I95" s="73">
        <f>SUMIFS('Step 3 - LCIA'!BJ$6:BJ$122,'Step 3 - LCIA'!$B$6:$B$122,$A99)</f>
        <v>1729617627.7887208</v>
      </c>
      <c r="J95" s="73">
        <f>SUMIFS('Step 3 - LCIA'!BL$6:BL$122,'Step 3 - LCIA'!$B$6:$B$122,$A99)</f>
        <v>10260632.648106832</v>
      </c>
      <c r="K95" s="73">
        <f>SUMIFS('Step 3 - LCIA'!BK$6:BK$122,'Step 3 - LCIA'!$B$6:$B$122,$A99)</f>
        <v>64087271.127785139</v>
      </c>
      <c r="L95" s="73">
        <f>SUMIFS('Step 3 - LCIA'!BN$6:BN$122,'Step 3 - LCIA'!$B$6:$B$122,$A99)+SUMIFS('Step 3 - LCIA'!BO$6:BO$122,'Step 3 - LCIA'!$B$6:$B$122,$A99)</f>
        <v>530.86441563905714</v>
      </c>
    </row>
    <row r="96" spans="1:17" s="11" customFormat="1" x14ac:dyDescent="0.25">
      <c r="A96" s="9" t="s">
        <v>286</v>
      </c>
      <c r="B96" s="73">
        <f>SUMIFS('Step 3 - LCIA'!AZ$6:AZ$122,'Step 3 - LCIA'!$B$6:$B$122,$A100)</f>
        <v>19521736922.407379</v>
      </c>
      <c r="C96" s="73">
        <f>SUMIFS('Step 3 - LCIA'!BA$6:BA$122,'Step 3 - LCIA'!$B$6:$B$122,$A100)</f>
        <v>58412667.692081198</v>
      </c>
      <c r="D96" s="73">
        <f>SUMIFS('Step 3 - LCIA'!BB$6:BB$122,'Step 3 - LCIA'!$B$6:$B$122,$A100)</f>
        <v>484142861.49930596</v>
      </c>
      <c r="E96" s="73">
        <f>SUMIFS('Step 3 - LCIA'!BC$6:BC$122,'Step 3 - LCIA'!$B$6:$B$122,$A100)+SUMIFS('Step 3 - LCIA'!BD$6:BD$122,'Step 3 - LCIA'!$B$6:$B$122,$A100)+SUMIFS('Step 3 - LCIA'!BE$6:BE$122,'Step 3 - LCIA'!$B$6:$B$122,$A100)</f>
        <v>2.1862255209611301</v>
      </c>
      <c r="F96" s="73">
        <f>SUMIFS('Step 3 - LCIA'!BF$6:BF$122,'Step 3 - LCIA'!$B$6:$B$122,$A100)+SUMIFS('Step 3 - LCIA'!BG$6:BG$122,'Step 3 - LCIA'!$B$6:$B$122,$A100)+SUMIFS('Step 3 - LCIA'!BH$6:BH$122,'Step 3 - LCIA'!$B$6:$B$122,$A100)</f>
        <v>30.080018976696778</v>
      </c>
      <c r="G96" s="73">
        <f>SUMIFS('Step 3 - LCIA'!BM$6:BM$122,'Step 3 - LCIA'!$B$6:$B$122,$A100)</f>
        <v>181553.47960660604</v>
      </c>
      <c r="H96" s="73">
        <f>SUMIFS('Step 3 - LCIA'!BI$6:BI$122,'Step 3 - LCIA'!$B$6:$B$122,$A100)</f>
        <v>37418369.600516766</v>
      </c>
      <c r="I96" s="73">
        <f>SUMIFS('Step 3 - LCIA'!BJ$6:BJ$122,'Step 3 - LCIA'!$B$6:$B$122,$A100)</f>
        <v>2045977767.6367784</v>
      </c>
      <c r="J96" s="73">
        <f>SUMIFS('Step 3 - LCIA'!BL$6:BL$122,'Step 3 - LCIA'!$B$6:$B$122,$A100)</f>
        <v>15605665.581034336</v>
      </c>
      <c r="K96" s="73">
        <f>SUMIFS('Step 3 - LCIA'!BK$6:BK$122,'Step 3 - LCIA'!$B$6:$B$122,$A100)</f>
        <v>103254426.56502286</v>
      </c>
      <c r="L96" s="73">
        <f>SUMIFS('Step 3 - LCIA'!BN$6:BN$122,'Step 3 - LCIA'!$B$6:$B$122,$A100)+SUMIFS('Step 3 - LCIA'!BO$6:BO$122,'Step 3 - LCIA'!$B$6:$B$122,$A100)</f>
        <v>2346.2448212116374</v>
      </c>
      <c r="M96" s="9"/>
      <c r="N96" s="9"/>
      <c r="O96" s="9"/>
      <c r="P96" s="9"/>
      <c r="Q96" s="9"/>
    </row>
    <row r="97" spans="1:18" s="9" customFormat="1" ht="20.25" thickBot="1" x14ac:dyDescent="0.35">
      <c r="A97" s="23"/>
      <c r="B97" s="23"/>
      <c r="C97" s="23"/>
      <c r="D97" s="23"/>
      <c r="E97" s="23"/>
      <c r="F97" s="23"/>
      <c r="G97" s="23"/>
      <c r="H97" s="23"/>
      <c r="I97" s="23"/>
      <c r="J97" s="23"/>
      <c r="K97" s="23"/>
      <c r="L97" s="23"/>
      <c r="M97" s="6"/>
      <c r="N97" s="6"/>
    </row>
    <row r="98" spans="1:18" s="46" customFormat="1" ht="45.75" thickTop="1" x14ac:dyDescent="0.25">
      <c r="A98" s="47" t="s">
        <v>284</v>
      </c>
      <c r="B98" s="49" t="s">
        <v>188</v>
      </c>
      <c r="C98" s="49" t="s">
        <v>22</v>
      </c>
      <c r="D98" s="49" t="s">
        <v>287</v>
      </c>
      <c r="E98" s="49" t="s">
        <v>24</v>
      </c>
      <c r="F98" s="49" t="s">
        <v>25</v>
      </c>
      <c r="G98" s="49" t="s">
        <v>26</v>
      </c>
      <c r="H98" s="49" t="s">
        <v>23</v>
      </c>
      <c r="I98" s="49" t="s">
        <v>281</v>
      </c>
      <c r="J98" s="49" t="s">
        <v>283</v>
      </c>
      <c r="K98" s="49" t="s">
        <v>282</v>
      </c>
      <c r="L98" s="49" t="s">
        <v>27</v>
      </c>
    </row>
    <row r="99" spans="1:18" s="9" customFormat="1" x14ac:dyDescent="0.25">
      <c r="A99" s="9" t="s">
        <v>60</v>
      </c>
      <c r="B99" s="8">
        <f t="shared" ref="B99:L99" si="0">IFERROR(B95/MAX(B$95:B$96),0)</f>
        <v>0.84622311312071807</v>
      </c>
      <c r="C99" s="8">
        <f t="shared" si="0"/>
        <v>0.84957228732958845</v>
      </c>
      <c r="D99" s="8">
        <f t="shared" si="0"/>
        <v>0.84924916578626042</v>
      </c>
      <c r="E99" s="8">
        <f t="shared" si="0"/>
        <v>0.51389805417317369</v>
      </c>
      <c r="F99" s="8">
        <f t="shared" si="0"/>
        <v>0.71049880103355145</v>
      </c>
      <c r="G99" s="8">
        <f t="shared" si="0"/>
        <v>0.66145454689593874</v>
      </c>
      <c r="H99" s="8">
        <f t="shared" si="0"/>
        <v>0.27844539919708811</v>
      </c>
      <c r="I99" s="8">
        <f t="shared" si="0"/>
        <v>0.84537459553459782</v>
      </c>
      <c r="J99" s="8">
        <f t="shared" si="0"/>
        <v>0.65749407449667785</v>
      </c>
      <c r="K99" s="8">
        <f t="shared" si="0"/>
        <v>0.62067335280223734</v>
      </c>
      <c r="L99" s="8">
        <f t="shared" si="0"/>
        <v>0.22626130523110136</v>
      </c>
      <c r="M99" s="8"/>
      <c r="N99" s="8"/>
      <c r="O99" s="8"/>
      <c r="P99" s="8"/>
      <c r="Q99" s="8"/>
      <c r="R99" s="8"/>
    </row>
    <row r="100" spans="1:18" s="9" customFormat="1" x14ac:dyDescent="0.25">
      <c r="A100" s="9" t="s">
        <v>286</v>
      </c>
      <c r="B100" s="8">
        <f t="shared" ref="B100:L100" si="1">IFERROR(B96/MAX(B$95:B$96),0)</f>
        <v>1</v>
      </c>
      <c r="C100" s="8">
        <f t="shared" si="1"/>
        <v>1</v>
      </c>
      <c r="D100" s="8">
        <f t="shared" si="1"/>
        <v>1</v>
      </c>
      <c r="E100" s="8">
        <f t="shared" si="1"/>
        <v>1</v>
      </c>
      <c r="F100" s="8">
        <f t="shared" si="1"/>
        <v>1</v>
      </c>
      <c r="G100" s="8">
        <f t="shared" si="1"/>
        <v>1</v>
      </c>
      <c r="H100" s="8">
        <f t="shared" si="1"/>
        <v>1</v>
      </c>
      <c r="I100" s="8">
        <f t="shared" si="1"/>
        <v>1</v>
      </c>
      <c r="J100" s="8">
        <f t="shared" si="1"/>
        <v>1</v>
      </c>
      <c r="K100" s="8">
        <f t="shared" si="1"/>
        <v>1</v>
      </c>
      <c r="L100" s="8">
        <f t="shared" si="1"/>
        <v>1</v>
      </c>
      <c r="M100" s="8"/>
      <c r="N100" s="8"/>
      <c r="O100" s="8"/>
      <c r="P100" s="8"/>
      <c r="Q100" s="8"/>
      <c r="R100" s="8"/>
    </row>
    <row r="101" spans="1:18" s="9" customFormat="1" x14ac:dyDescent="0.25"/>
    <row r="102" spans="1:18" s="9" customFormat="1" x14ac:dyDescent="0.25"/>
    <row r="103" spans="1:18" s="9" customFormat="1" x14ac:dyDescent="0.25"/>
    <row r="104" spans="1:18" s="9" customFormat="1" x14ac:dyDescent="0.25"/>
    <row r="105" spans="1:18" s="9" customFormat="1" x14ac:dyDescent="0.25"/>
    <row r="106" spans="1:18" s="9" customFormat="1" x14ac:dyDescent="0.25"/>
    <row r="107" spans="1:18" s="9" customFormat="1" x14ac:dyDescent="0.25"/>
    <row r="108" spans="1:18" s="9" customFormat="1" x14ac:dyDescent="0.25"/>
    <row r="109" spans="1:18" s="9" customFormat="1" x14ac:dyDescent="0.25"/>
    <row r="110" spans="1:18" s="9" customFormat="1" x14ac:dyDescent="0.25"/>
    <row r="111" spans="1:18" s="9" customFormat="1" x14ac:dyDescent="0.25"/>
    <row r="112" spans="1:18" s="9" customFormat="1" x14ac:dyDescent="0.25"/>
    <row r="113" spans="1:5" s="9" customFormat="1" x14ac:dyDescent="0.25"/>
    <row r="114" spans="1:5" s="9" customFormat="1" x14ac:dyDescent="0.25"/>
    <row r="115" spans="1:5" s="9" customFormat="1" x14ac:dyDescent="0.25"/>
    <row r="116" spans="1:5" s="9" customFormat="1" x14ac:dyDescent="0.25"/>
    <row r="117" spans="1:5" s="9" customFormat="1" x14ac:dyDescent="0.25"/>
    <row r="118" spans="1:5" s="9" customFormat="1" x14ac:dyDescent="0.25"/>
    <row r="119" spans="1:5" s="9" customFormat="1" x14ac:dyDescent="0.25"/>
    <row r="120" spans="1:5" s="9" customFormat="1" x14ac:dyDescent="0.25"/>
    <row r="121" spans="1:5" s="9" customFormat="1" x14ac:dyDescent="0.25"/>
    <row r="122" spans="1:5" s="9" customFormat="1" x14ac:dyDescent="0.25"/>
    <row r="123" spans="1:5" s="9" customFormat="1" x14ac:dyDescent="0.25"/>
    <row r="124" spans="1:5" s="9" customFormat="1" x14ac:dyDescent="0.25"/>
    <row r="125" spans="1:5" s="9" customFormat="1" ht="20.25" thickBot="1" x14ac:dyDescent="0.35">
      <c r="A125" s="23" t="s">
        <v>288</v>
      </c>
      <c r="B125" s="23"/>
      <c r="C125" s="23"/>
      <c r="D125" s="23"/>
      <c r="E125" s="23"/>
    </row>
    <row r="126" spans="1:5" s="9" customFormat="1" ht="30.75" thickTop="1" x14ac:dyDescent="0.25">
      <c r="A126" s="47" t="s">
        <v>284</v>
      </c>
      <c r="B126" s="49" t="s">
        <v>187</v>
      </c>
      <c r="C126" s="49" t="s">
        <v>188</v>
      </c>
      <c r="D126" s="49" t="s">
        <v>28</v>
      </c>
      <c r="E126" s="49" t="s">
        <v>189</v>
      </c>
    </row>
    <row r="127" spans="1:5" s="9" customFormat="1" x14ac:dyDescent="0.25">
      <c r="A127" s="10" t="s">
        <v>60</v>
      </c>
      <c r="B127" s="73">
        <f>SUMIFS('Step 3 - LCIA'!BP$6:BP$122,'Step 3 - LCIA'!$B$6:$B$122,$A127)</f>
        <v>72472018196.455139</v>
      </c>
      <c r="C127" s="73">
        <f>SUMIFS('Step 3 - LCIA'!BQ$6:BQ$122,'Step 3 - LCIA'!$B$6:$B$122,$A127)</f>
        <v>16519744992.003239</v>
      </c>
      <c r="D127" s="73">
        <f>SUMIFS('Step 3 - LCIA'!BR$6:BR$122,'Step 3 - LCIA'!$B$6:$B$122,$A127)</f>
        <v>41337.832327849232</v>
      </c>
      <c r="E127" s="73">
        <f>SUMIFS('Step 3 - LCIA'!BS$6:BS$122,'Step 3 - LCIA'!$B$6:$B$122,$A127)</f>
        <v>38705136.694050789</v>
      </c>
    </row>
    <row r="128" spans="1:5" s="9" customFormat="1" x14ac:dyDescent="0.25">
      <c r="A128" s="10" t="s">
        <v>286</v>
      </c>
      <c r="B128" s="73">
        <f>SUMIFS('Step 3 - LCIA'!BP$6:BP$122,'Step 3 - LCIA'!$B$6:$B$122,$A128)</f>
        <v>85885600429.899994</v>
      </c>
      <c r="C128" s="73">
        <f>SUMIFS('Step 3 - LCIA'!BQ$6:BQ$122,'Step 3 - LCIA'!$B$6:$B$122,$A128)</f>
        <v>19521736922.407379</v>
      </c>
      <c r="D128" s="73">
        <f>SUMIFS('Step 3 - LCIA'!BR$6:BR$122,'Step 3 - LCIA'!$B$6:$B$122,$A128)</f>
        <v>48680.525949038747</v>
      </c>
      <c r="E128" s="73">
        <f>SUMIFS('Step 3 - LCIA'!BS$6:BS$122,'Step 3 - LCIA'!$B$6:$B$122,$A128)</f>
        <v>62421211.038099237</v>
      </c>
    </row>
    <row r="129" spans="1:11" s="9" customFormat="1" ht="20.25" thickBot="1" x14ac:dyDescent="0.35">
      <c r="A129" s="23"/>
      <c r="B129" s="23"/>
      <c r="C129" s="23"/>
      <c r="D129" s="23"/>
      <c r="E129" s="23"/>
    </row>
    <row r="130" spans="1:11" s="46" customFormat="1" ht="30.75" thickTop="1" x14ac:dyDescent="0.25">
      <c r="A130" s="47" t="s">
        <v>284</v>
      </c>
      <c r="B130" s="49" t="s">
        <v>187</v>
      </c>
      <c r="C130" s="49" t="s">
        <v>188</v>
      </c>
      <c r="D130" s="49" t="s">
        <v>28</v>
      </c>
      <c r="E130" s="49" t="s">
        <v>189</v>
      </c>
    </row>
    <row r="131" spans="1:11" s="9" customFormat="1" x14ac:dyDescent="0.25">
      <c r="A131" s="9" t="s">
        <v>60</v>
      </c>
      <c r="B131" s="8">
        <f t="shared" ref="B131:E132" si="2">IFERROR(B127/MAX(B$127:B$128),0)</f>
        <v>0.84382035910207032</v>
      </c>
      <c r="C131" s="8">
        <f t="shared" si="2"/>
        <v>0.84622311312071807</v>
      </c>
      <c r="D131" s="8">
        <f t="shared" si="2"/>
        <v>0.84916568837246709</v>
      </c>
      <c r="E131" s="8">
        <f t="shared" si="2"/>
        <v>0.62006385410284381</v>
      </c>
      <c r="F131" s="8"/>
      <c r="G131" s="8"/>
      <c r="H131" s="8"/>
      <c r="I131" s="8"/>
      <c r="J131" s="8"/>
      <c r="K131" s="8"/>
    </row>
    <row r="132" spans="1:11" s="9" customFormat="1" x14ac:dyDescent="0.25">
      <c r="A132" s="9" t="s">
        <v>286</v>
      </c>
      <c r="B132" s="8">
        <f t="shared" si="2"/>
        <v>1</v>
      </c>
      <c r="C132" s="8">
        <f t="shared" si="2"/>
        <v>1</v>
      </c>
      <c r="D132" s="8">
        <f t="shared" si="2"/>
        <v>1</v>
      </c>
      <c r="E132" s="8">
        <f t="shared" si="2"/>
        <v>1</v>
      </c>
      <c r="F132" s="8"/>
      <c r="G132" s="8"/>
      <c r="H132" s="8"/>
      <c r="I132" s="8"/>
      <c r="J132" s="8"/>
      <c r="K132" s="8"/>
    </row>
    <row r="133" spans="1:11" s="9" customFormat="1" x14ac:dyDescent="0.25"/>
    <row r="134" spans="1:11" s="9" customFormat="1" x14ac:dyDescent="0.25"/>
    <row r="135" spans="1:11" s="9" customFormat="1" x14ac:dyDescent="0.25"/>
    <row r="136" spans="1:11" s="9" customFormat="1" x14ac:dyDescent="0.25"/>
    <row r="137" spans="1:11" s="9" customFormat="1" x14ac:dyDescent="0.25"/>
    <row r="138" spans="1:11" s="9" customFormat="1" x14ac:dyDescent="0.25"/>
    <row r="139" spans="1:11" s="9" customFormat="1" x14ac:dyDescent="0.25"/>
    <row r="140" spans="1:11" s="9" customFormat="1" x14ac:dyDescent="0.25"/>
    <row r="141" spans="1:11" s="9" customFormat="1" x14ac:dyDescent="0.25"/>
    <row r="142" spans="1:11" s="9" customFormat="1" x14ac:dyDescent="0.25"/>
    <row r="143" spans="1:11" s="9" customFormat="1" x14ac:dyDescent="0.25"/>
    <row r="144" spans="1:11" s="9" customFormat="1" x14ac:dyDescent="0.25"/>
    <row r="145" s="9" customFormat="1" x14ac:dyDescent="0.25"/>
    <row r="146" s="9" customFormat="1" x14ac:dyDescent="0.25"/>
    <row r="147" s="9" customFormat="1" x14ac:dyDescent="0.25"/>
    <row r="148" s="9" customFormat="1" x14ac:dyDescent="0.25"/>
    <row r="149" s="9" customFormat="1" x14ac:dyDescent="0.25"/>
    <row r="150" s="9" customFormat="1" x14ac:dyDescent="0.25"/>
    <row r="151" s="9" customFormat="1" x14ac:dyDescent="0.25"/>
    <row r="152" s="9" customFormat="1" x14ac:dyDescent="0.25"/>
    <row r="153" s="9" customFormat="1" x14ac:dyDescent="0.25"/>
    <row r="154" s="9" customFormat="1" x14ac:dyDescent="0.25"/>
    <row r="155" s="9" customFormat="1" x14ac:dyDescent="0.25"/>
    <row r="156" s="9" customFormat="1" x14ac:dyDescent="0.25"/>
    <row r="157" s="9" customFormat="1" x14ac:dyDescent="0.25"/>
    <row r="158" s="9" customFormat="1" x14ac:dyDescent="0.25"/>
    <row r="159" s="9" customFormat="1" x14ac:dyDescent="0.25"/>
    <row r="160" s="9" customFormat="1" x14ac:dyDescent="0.25"/>
    <row r="186" spans="23:23" x14ac:dyDescent="0.25">
      <c r="W186" s="45"/>
    </row>
  </sheetData>
  <pageMargins left="0.7" right="0.7" top="0.75" bottom="0.75" header="0.3" footer="0.3"/>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9F61BC6614D144BBF1C6F134370FE3" ma:contentTypeVersion="0" ma:contentTypeDescription="Create a new document." ma:contentTypeScope="" ma:versionID="10c6697744d234ea6d9e4e6891adfb2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4A10CC-995F-4E6B-9A6F-6B99AEF3ACA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19DD42B-87DB-4EF3-9538-819322C7C869}">
  <ds:schemaRefs>
    <ds:schemaRef ds:uri="http://schemas.microsoft.com/sharepoint/v3/contenttype/forms"/>
  </ds:schemaRefs>
</ds:datastoreItem>
</file>

<file path=customXml/itemProps3.xml><?xml version="1.0" encoding="utf-8"?>
<ds:datastoreItem xmlns:ds="http://schemas.openxmlformats.org/officeDocument/2006/customXml" ds:itemID="{8DB3CC8A-EE26-4B52-9351-FEF7846D2E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DRAFT</vt:lpstr>
      <vt:lpstr>Step 1 - Study Scope</vt:lpstr>
      <vt:lpstr>Step 2 - LCI</vt:lpstr>
      <vt:lpstr>Step 3 - LCIA</vt:lpstr>
      <vt:lpstr>Step 4 - LCCA</vt:lpstr>
      <vt:lpstr>Step 5 - Example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Andrew D Henderson</cp:lastModifiedBy>
  <dcterms:created xsi:type="dcterms:W3CDTF">2014-04-01T15:08:03Z</dcterms:created>
  <dcterms:modified xsi:type="dcterms:W3CDTF">2017-04-13T20:01:46Z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0x010100EE9F61BC6614D144BBF1C6F134370FE3</vt:lpwstr>
  </property>
</Properties>
</file>